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15" windowHeight="4815" tabRatio="500" activeTab="2"/>
  </bookViews>
  <sheets>
    <sheet name="ORÇAMENTO" sheetId="1" r:id="rId1"/>
    <sheet name="CRONOGRAMA" sheetId="2" r:id="rId2"/>
    <sheet name="BDI" sheetId="3" r:id="rId3"/>
  </sheets>
  <externalReferences>
    <externalReference r:id="rId6"/>
  </externalReferences>
  <definedNames>
    <definedName name="_xlnm.Print_Area" localSheetId="1">'CRONOGRAMA'!$A$1:$O$23</definedName>
    <definedName name="BDI.Opcao" hidden="1">'[1]DADOS'!$F$18</definedName>
    <definedName name="Excel_BuiltIn_Print_Area" localSheetId="1">'CRONOGRAMA'!$A$1:$I$17</definedName>
    <definedName name="ORÇAMENTO.BancoRef" hidden="1">'ORÇAMENTO'!$F$8</definedName>
    <definedName name="ORÇAMENTO_BancoRef">'ORÇAMENTO'!$F$8</definedName>
    <definedName name="REFERENCIA.Descricao" hidden="1">IF(ISNUMBER('ORÇAMENTO'!$AF1),OFFSET(INDIRECT(ORÇAMENTO.BancoRef),'ORÇAMENTO'!$AF1-1,3,1),'ORÇAMENTO'!$AF1)</definedName>
    <definedName name="REFERENCIA_Descricao">IF(ISNUMBER('ORÇAMENTO'!$AF1),OFFSET(INDIRECT(ORÇAMENTO_BancoRef),'ORÇAMENTO'!$AF1-1,3,1),'ORÇAMENTO'!$AF1)</definedName>
    <definedName name="REFERENCIA_Unidade">IF(ISNUMBER('ORÇAMENTO'!$AF1),OFFSET(INDIRECT(ORÇAMENTO_BancoRef),'ORÇAMENTO'!$AF1-1,4,1),"-")</definedName>
    <definedName name="_xlnm.Print_Titles" localSheetId="1">('CRONOGRAMA'!$A:$C,'CRONOGRAMA'!$1:$5)</definedName>
    <definedName name="_xlnm.Print_Titles" localSheetId="0">'ORÇAMENTO'!$6:$7</definedName>
  </definedNames>
  <calcPr fullCalcOnLoad="1"/>
</workbook>
</file>

<file path=xl/sharedStrings.xml><?xml version="1.0" encoding="utf-8"?>
<sst xmlns="http://schemas.openxmlformats.org/spreadsheetml/2006/main" count="252" uniqueCount="167">
  <si>
    <t>PREFEITURA MUNICIPAL DE ITATIBA</t>
  </si>
  <si>
    <t>FONTE</t>
  </si>
  <si>
    <t>CÓDIGO</t>
  </si>
  <si>
    <t>ITEM</t>
  </si>
  <si>
    <t>DESCRIÇÃO</t>
  </si>
  <si>
    <t>UNID.</t>
  </si>
  <si>
    <t>QUANT.</t>
  </si>
  <si>
    <t>VALOR UNIT. S/ BDI</t>
  </si>
  <si>
    <t>VALOR TOTAL</t>
  </si>
  <si>
    <t>CHECAGEM</t>
  </si>
  <si>
    <t>1.0</t>
  </si>
  <si>
    <t>SERVIÇOS PRELIMINARES</t>
  </si>
  <si>
    <t>:::::::::::::::::::::::::::::::::::::::::::::::::::::::::::::::</t>
  </si>
  <si>
    <t>SINAPI</t>
  </si>
  <si>
    <t>1.1</t>
  </si>
  <si>
    <t>M²</t>
  </si>
  <si>
    <t>CPOS</t>
  </si>
  <si>
    <t>02.01.180</t>
  </si>
  <si>
    <t>1.2</t>
  </si>
  <si>
    <t>SINAPI-I</t>
  </si>
  <si>
    <t>1.3</t>
  </si>
  <si>
    <t>MÊS</t>
  </si>
  <si>
    <t>2.0</t>
  </si>
  <si>
    <t>2.1</t>
  </si>
  <si>
    <t>54.01.210</t>
  </si>
  <si>
    <t>2.2</t>
  </si>
  <si>
    <t>M³</t>
  </si>
  <si>
    <t>2.3</t>
  </si>
  <si>
    <t>97918</t>
  </si>
  <si>
    <t>TXKM</t>
  </si>
  <si>
    <t xml:space="preserve">TOTAL GERAL                           </t>
  </si>
  <si>
    <t>R$</t>
  </si>
  <si>
    <t>DISCRIMINAÇÃO</t>
  </si>
  <si>
    <t>TOTAL ITEM</t>
  </si>
  <si>
    <t>1º</t>
  </si>
  <si>
    <t>2º</t>
  </si>
  <si>
    <t>3º</t>
  </si>
  <si>
    <t>4º</t>
  </si>
  <si>
    <t>5º</t>
  </si>
  <si>
    <t>6º</t>
  </si>
  <si>
    <t>( % / R$ )</t>
  </si>
  <si>
    <t>TOTAL GERAL:</t>
  </si>
  <si>
    <t>DESEMBOLSO TOTAL DO MÊS (R$):</t>
  </si>
  <si>
    <t>MENSAL</t>
  </si>
  <si>
    <t>ACUM.</t>
  </si>
  <si>
    <t>PERCENTUAL:</t>
  </si>
  <si>
    <t>H</t>
  </si>
  <si>
    <t>COMPOSIÇÃO DO BDI</t>
  </si>
  <si>
    <t>ADMINISTRAÇÃO LOCAL</t>
  </si>
  <si>
    <t>2707</t>
  </si>
  <si>
    <t>2706</t>
  </si>
  <si>
    <t>4083</t>
  </si>
  <si>
    <t>ENGENHEIRO CIVIL DE OBRA PLENO</t>
  </si>
  <si>
    <t>ENGENHEIRO CIVIL DE OBRA JUNIOR</t>
  </si>
  <si>
    <t>ENCARREGADO GERAL DE OBRAS</t>
  </si>
  <si>
    <t>3.0</t>
  </si>
  <si>
    <t>EXECUÇÃO DE RAMPAS DE ACESSIBILIDADE</t>
  </si>
  <si>
    <t>3.1</t>
  </si>
  <si>
    <t>3.2</t>
  </si>
  <si>
    <t>95156</t>
  </si>
  <si>
    <t>03.01.020</t>
  </si>
  <si>
    <t>72897</t>
  </si>
  <si>
    <t>72900</t>
  </si>
  <si>
    <t>94990</t>
  </si>
  <si>
    <t>30.04.030</t>
  </si>
  <si>
    <t>M</t>
  </si>
  <si>
    <t>4.0</t>
  </si>
  <si>
    <t>4.1</t>
  </si>
  <si>
    <t>4.2</t>
  </si>
  <si>
    <t>4.3</t>
  </si>
  <si>
    <t>4.4</t>
  </si>
  <si>
    <t>4.5</t>
  </si>
  <si>
    <t>4.6</t>
  </si>
  <si>
    <t>4.7</t>
  </si>
  <si>
    <t>5.0</t>
  </si>
  <si>
    <t>96402</t>
  </si>
  <si>
    <t>96401</t>
  </si>
  <si>
    <t>SINALIZAÇÃO VIÁRIA</t>
  </si>
  <si>
    <t>1.4</t>
  </si>
  <si>
    <t>1.5</t>
  </si>
  <si>
    <t>94267</t>
  </si>
  <si>
    <t>M2</t>
  </si>
  <si>
    <t>unxmês</t>
  </si>
  <si>
    <t>CONTROLE TECNOLÓGICO</t>
  </si>
  <si>
    <t>DRENAGEM PLUVIAL</t>
  </si>
  <si>
    <t>4.8</t>
  </si>
  <si>
    <t>07.01.010</t>
  </si>
  <si>
    <t>05.10.023</t>
  </si>
  <si>
    <t>96385</t>
  </si>
  <si>
    <t>79480</t>
  </si>
  <si>
    <t>94116</t>
  </si>
  <si>
    <t>92210</t>
  </si>
  <si>
    <t>93362</t>
  </si>
  <si>
    <t>49.12.010</t>
  </si>
  <si>
    <t>COMPOSIÇÃO</t>
  </si>
  <si>
    <t>02.08.020</t>
  </si>
  <si>
    <t>COMP02</t>
  </si>
  <si>
    <t>COMP01</t>
  </si>
  <si>
    <t>99283</t>
  </si>
  <si>
    <t>PAVIMENTAÇÃO</t>
  </si>
  <si>
    <t>VALOR UNIT. C/ BDI 20,36</t>
  </si>
  <si>
    <t>COMP03</t>
  </si>
  <si>
    <t>COMP04</t>
  </si>
  <si>
    <t>UM</t>
  </si>
  <si>
    <t>UNID</t>
  </si>
  <si>
    <t>ENSAIO DE COMPACTAÇÃO - AMOSTRAS NÃO TRABALHADAS - ENERGIA NORMAL - SOLOS</t>
  </si>
  <si>
    <t>ENSAIOS DE REGULARIZAÇÃO DO SUB-LEITO</t>
  </si>
  <si>
    <t>PLACA DE IDENTIFICAÇÃO PARA OBRA</t>
  </si>
  <si>
    <t>SINALIZAÇÃO DE TRÂNSITO NOTURNA</t>
  </si>
  <si>
    <t>ISOLAMENTO DE OBRA COM TELA PLÁSTICA LARANJA, TIPO TAPUME PONTALETADA</t>
  </si>
  <si>
    <t>BANHEIRO QUÍMICO MODELO STANDARD, COM MANUTENÇÃO CONFORME EXIGÊNCIAS DA CETESB</t>
  </si>
  <si>
    <t>ACRÉSCIMO PARA POÇO DE VISITA CIRCULAR PARA DRENAGEM, EM ALVENARIA COM TIJOLOS CERÂMICOS MACIÇOS, DIÂMETRO INTERNO = 0,80M</t>
  </si>
  <si>
    <t>ESCAVAÇÃO E CARGA MECANIZADA PARA EXPLORAÇÃO DE SOLO EM JAZIDA</t>
  </si>
  <si>
    <t>TRANSPORTE DE SOLO DE 1ª E 2ª CATEGORIA POR CAMINHÃO PARA DISTÂNCIAS SUPERIORES AO 5ºKM ATÉ O 10ºKM</t>
  </si>
  <si>
    <t>BOCA DE LOBO SIMPLES TIPO PMSP COM TAMPA DE CONCRETO</t>
  </si>
  <si>
    <t>EXECUÇÃO E COMPACTAÇÃO DE ATERRO COM SOLO PREDOMINANTEMENTE ARGILOSO - EXCLUSIVE SOLO, ESCAVAÇÃO, CARGA E TRANSPORTE. AF_11/2019</t>
  </si>
  <si>
    <t>ESCAVACAO MECANICA CAMPO ABERTO EM SOLO EXCETO ROCHA ATE 2,00M PROFUNDIDADE</t>
  </si>
  <si>
    <t>LASTRO COM PREPARO DE FUNDO, LARGURA MAIOR OU IGUAL A 1,5 M, COM CAMADA DE BRITA, LANÇAMENTO MECANIZADO, EM LOCAL COM NÍVEL BAIXO DE INTERFERÊNCIA. AF_06/2016</t>
  </si>
  <si>
    <t>TUBO DE CONCRETO PARA REDES COLETORAS DE ÁGUAS PLUVIAIS, DIÂMETRO DE 400 MM, JUNTA RÍGIDA, INSTALADO EM LOCAL COM BAIXO NÍVEL DE INTERFERÊNCIAS - FORNECIMENTO E ASSENTAMENTO. AF_12/2015</t>
  </si>
  <si>
    <t>REATERRO MECANIZADO DE VALA COM ESCAVADEIRA HIDRÁULICA (CAPACIDADE DA CAÇAMBA: 0,8 M³ / POTÊNCIA: 111 HP), LARGURA DE 1,5 A 2,5 M, PROFUNDIDADE DE 1,5 A 3,0 M, COM SOLO DE 1ª CATEGORIA EM LOCAIS COM ALTO NÍVEL DE INTERFERÊNCIA. AF_04/2016</t>
  </si>
  <si>
    <t>5.1</t>
  </si>
  <si>
    <t>5.2</t>
  </si>
  <si>
    <t>5.3</t>
  </si>
  <si>
    <t>5.4</t>
  </si>
  <si>
    <t>5.5</t>
  </si>
  <si>
    <t>5.6</t>
  </si>
  <si>
    <t>6.0</t>
  </si>
  <si>
    <t>6.1</t>
  </si>
  <si>
    <t>DEMOLIÇÃO MANUAL DE CONCRETO SIMPLES</t>
  </si>
  <si>
    <t>BASE DE BRITA GRADUADA</t>
  </si>
  <si>
    <t>PISO EM LADRILHO HIDRÁULICO PODOTÁTIL VÁRIAS CORES (25X25X2,5CM) ASSENTADO COM ARGAMASSA MISTA</t>
  </si>
  <si>
    <t>REBAIXAMENTO DE GUIAS - REF. SIURB 05-75-00 AF_07/2018</t>
  </si>
  <si>
    <t>CARGA MANUAL DE ENTULHO EM CAMINHAO BASCULANTE 6 M3</t>
  </si>
  <si>
    <t>TRANSPORTE DE ENTULHO COM CAMINHAO BASCULANTE 6 M3, RODOVIA PAVIMENTADA, DMT 0,5 A 1,0 KM</t>
  </si>
  <si>
    <t>EXECUÇÃO DE PASSEIO (CALÇADA) OU PISO DE CONCRETO COM CONCRETO MOLDADO IN LOCO, FEITO EM OBRA, ACABAMENTO CONVENCIONAL, NÃO ARMADO. AF_07/2016</t>
  </si>
  <si>
    <t>PAVIMENTAÇÃO ASFÁLTICA N.R. PEDRO FUMACHI</t>
  </si>
  <si>
    <t>SINALIZACAO HORIZONTAL COM TINTA RETRORREFLETIVA A BASE DE RESINA ACRILICA COM MICROESFERAS DE VIDRO</t>
  </si>
  <si>
    <t>95147</t>
  </si>
  <si>
    <t>95996</t>
  </si>
  <si>
    <t>95995</t>
  </si>
  <si>
    <t>72846</t>
  </si>
  <si>
    <t>54.06.170</t>
  </si>
  <si>
    <t>T</t>
  </si>
  <si>
    <t>SARJETA OU SARJETÃO MOLDADO NO LOCAL, TIPO PMSP EM CONCRETO COM FCK=25MPA</t>
  </si>
  <si>
    <t>GUIA (MEIO-FIO) E SARJETA CONJUGADOS DE CONCRETO, MOLDADA  IN LOCO  EM TRECHO RETO COM EXTRUSORA, 45 CM BASE (15 CM BASE DA GUIA + 30 CM BASE DA SARJETA) X 22 CM ALTURA. AF_06/2016</t>
  </si>
  <si>
    <t>ABERTURA DE CAIXA ATÉ 25CM, INCLUI ESCAVAÇÃO, COMPACTAÇÃO, TRANSPORTE E PREPARO DO SUB-LEITO - REF. SIURB 05-11-00 AF_07/2018</t>
  </si>
  <si>
    <t>EXECUÇÃO DE PAVIMENTO COM APLICAÇÃO DE CONCRETO ASFÁLTICO, CAMADA DE BINDER - EXCLUSIVE CARGA E TRANSPORTE. AF_11/2019</t>
  </si>
  <si>
    <t>EXECUÇÃO DE PAVIMENTO COM APLICAÇÃO DE CONCRETO ASFÁLTICO, CAMADA DE ROLAMENTO - EXCLUSIVE CARGA E TRANSPORTE. AF_11/2019</t>
  </si>
  <si>
    <t>CARGA, MANOBRAS E DESCARGA DE MISTURA BETUMINOSA A QUENTE, COM CAMINHAO BASCULANTE 6 M3</t>
  </si>
  <si>
    <t>TRANSPORTE COM CAMINHÃO BASCULANTE DE 6 M3, EM VIA URBANA PAVIMENTADA, DMT ATÉ 30 KM (UNIDADE: TXKM). AF_01/2018</t>
  </si>
  <si>
    <t>EXECUÇÃO DE IMPRIMAÇÃO COM ASFALTO DILUÍDO CM-30. AF_11/2019</t>
  </si>
  <si>
    <t>EXECUÇÃO DE PINTURA DE LIGAÇÃO COM EMULSÃO ASFÁLTICA RR-2C. AF_11/2019</t>
  </si>
  <si>
    <t>CPOS 178 – 03/2020           SINAPI 02/2020                                 ( NÃO DESONERADO)</t>
  </si>
  <si>
    <t>5.7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</si>
  <si>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</si>
  <si>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</si>
  <si>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</si>
  <si>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</si>
  <si>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</si>
  <si>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</si>
  <si>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</si>
  <si>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</si>
  <si>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</si>
  <si>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</si>
  <si>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</si>
  <si>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7.0</t>
  </si>
  <si>
    <t>7.1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</si>
</sst>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\-??_);_(@_)"/>
    <numFmt numFmtId="171" formatCode="* #,##0.00\ ;* \(#,##0.00\);* \-#\ ;@\ "/>
    <numFmt numFmtId="172" formatCode="#,##0.00;[Red]#,##0.00"/>
    <numFmt numFmtId="173" formatCode="00"/>
    <numFmt numFmtId="174" formatCode="[$R$-416]\ #,##0.00;[Red]\-[$R$-416]\ #,##0.00"/>
    <numFmt numFmtId="175" formatCode="&quot;R$ &quot;#,##0.00"/>
    <numFmt numFmtId="176" formatCode="0.0000"/>
    <numFmt numFmtId="177" formatCode="_(&quot;R$ &quot;* #,##0.00_);_(&quot;R$ &quot;* \(#,##0.00\);_(&quot;R$ &quot;* \-?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9.85"/>
      <color indexed="8"/>
      <name val="Times New Roman"/>
      <family val="1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color indexed="10"/>
      <name val="MS Sans Serif"/>
      <family val="0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tted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tted">
        <color indexed="62"/>
      </right>
      <top style="dotted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 style="dotted">
        <color indexed="12"/>
      </right>
      <top style="dotted">
        <color indexed="12"/>
      </top>
      <bottom>
        <color indexed="63"/>
      </bottom>
    </border>
    <border>
      <left style="dotted">
        <color indexed="12"/>
      </left>
      <right style="dotted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dotted">
        <color indexed="12"/>
      </left>
      <right style="dotted">
        <color indexed="62"/>
      </right>
      <top style="dotted">
        <color indexed="12"/>
      </top>
      <bottom style="dotted">
        <color indexed="12"/>
      </bottom>
    </border>
    <border>
      <left style="dotted">
        <color indexed="62"/>
      </left>
      <right style="dotted">
        <color indexed="62"/>
      </right>
      <top>
        <color indexed="63"/>
      </top>
      <bottom style="dotted">
        <color indexed="12"/>
      </bottom>
    </border>
    <border>
      <left style="dotted">
        <color indexed="62"/>
      </left>
      <right style="dotted">
        <color indexed="6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dotted">
        <color indexed="12"/>
      </right>
      <top style="dotted">
        <color indexed="12"/>
      </top>
      <bottom style="thin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thin">
        <color indexed="12"/>
      </bottom>
    </border>
    <border>
      <left style="dotted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tted">
        <color indexed="12"/>
      </left>
      <right style="dotted">
        <color indexed="12"/>
      </right>
      <top style="dotted"/>
      <bottom style="dotted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12"/>
      </left>
      <right style="dotted">
        <color indexed="12"/>
      </right>
      <top style="dotted"/>
      <bottom style="dotted">
        <color indexed="12"/>
      </bottom>
    </border>
    <border>
      <left style="hair">
        <color indexed="8"/>
      </left>
      <right style="hair">
        <color indexed="8"/>
      </right>
      <top style="dotted">
        <color indexed="12"/>
      </top>
      <bottom style="dotted"/>
    </border>
    <border>
      <left style="dotted">
        <color indexed="62"/>
      </left>
      <right style="dotted">
        <color indexed="62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>
        <color indexed="6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>
        <color indexed="63"/>
      </top>
      <bottom style="dotted">
        <color indexed="12"/>
      </bottom>
    </border>
    <border>
      <left style="dotted"/>
      <right style="dotted"/>
      <top style="dotted"/>
      <bottom style="hair">
        <color indexed="8"/>
      </bottom>
    </border>
    <border>
      <left style="dotted"/>
      <right style="dotted"/>
      <top style="hair">
        <color indexed="8"/>
      </top>
      <bottom style="hair">
        <color indexed="8"/>
      </bottom>
    </border>
    <border>
      <left style="dotted"/>
      <right style="dotted"/>
      <top style="hair">
        <color indexed="8"/>
      </top>
      <bottom style="dotted"/>
    </border>
    <border>
      <left style="dotted">
        <color indexed="12"/>
      </left>
      <right style="dotted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tted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tted">
        <color indexed="12"/>
      </right>
      <top style="thin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thin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>
        <color indexed="63"/>
      </top>
      <bottom style="thin">
        <color indexed="12"/>
      </bottom>
    </border>
    <border>
      <left style="dotted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dotted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17" borderId="0" applyNumberFormat="0" applyBorder="0" applyAlignment="0" applyProtection="0"/>
    <xf numFmtId="0" fontId="41" fillId="27" borderId="0" applyNumberFormat="0" applyBorder="0" applyAlignment="0" applyProtection="0"/>
    <xf numFmtId="0" fontId="2" fillId="19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3" fillId="7" borderId="0" applyNumberFormat="0" applyBorder="0" applyAlignment="0" applyProtection="0"/>
    <xf numFmtId="0" fontId="43" fillId="35" borderId="1" applyNumberFormat="0" applyAlignment="0" applyProtection="0"/>
    <xf numFmtId="0" fontId="4" fillId="36" borderId="2" applyNumberFormat="0" applyAlignment="0" applyProtection="0"/>
    <xf numFmtId="0" fontId="44" fillId="37" borderId="3" applyNumberFormat="0" applyAlignment="0" applyProtection="0"/>
    <xf numFmtId="0" fontId="5" fillId="38" borderId="4" applyNumberFormat="0" applyAlignment="0" applyProtection="0"/>
    <xf numFmtId="0" fontId="45" fillId="0" borderId="5" applyNumberFormat="0" applyFill="0" applyAlignment="0" applyProtection="0"/>
    <xf numFmtId="0" fontId="6" fillId="0" borderId="6" applyNumberFormat="0" applyFill="0" applyAlignment="0" applyProtection="0"/>
    <xf numFmtId="0" fontId="46" fillId="39" borderId="0" applyNumberFormat="0" applyBorder="0" applyAlignment="0" applyProtection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2" borderId="0" applyNumberFormat="0" applyBorder="0" applyAlignment="0" applyProtection="0"/>
    <xf numFmtId="0" fontId="46" fillId="43" borderId="0" applyNumberFormat="0" applyBorder="0" applyAlignment="0" applyProtection="0"/>
    <xf numFmtId="0" fontId="2" fillId="44" borderId="0" applyNumberFormat="0" applyBorder="0" applyAlignment="0" applyProtection="0"/>
    <xf numFmtId="0" fontId="46" fillId="45" borderId="0" applyNumberFormat="0" applyBorder="0" applyAlignment="0" applyProtection="0"/>
    <xf numFmtId="0" fontId="2" fillId="29" borderId="0" applyNumberFormat="0" applyBorder="0" applyAlignment="0" applyProtection="0"/>
    <xf numFmtId="0" fontId="46" fillId="46" borderId="0" applyNumberFormat="0" applyBorder="0" applyAlignment="0" applyProtection="0"/>
    <xf numFmtId="0" fontId="2" fillId="31" borderId="0" applyNumberFormat="0" applyBorder="0" applyAlignment="0" applyProtection="0"/>
    <xf numFmtId="0" fontId="46" fillId="47" borderId="0" applyNumberFormat="0" applyBorder="0" applyAlignment="0" applyProtection="0"/>
    <xf numFmtId="0" fontId="2" fillId="48" borderId="0" applyNumberFormat="0" applyBorder="0" applyAlignment="0" applyProtection="0"/>
    <xf numFmtId="0" fontId="47" fillId="49" borderId="1" applyNumberFormat="0" applyAlignment="0" applyProtection="0"/>
    <xf numFmtId="0" fontId="7" fillId="13" borderId="2" applyNumberFormat="0" applyAlignment="0" applyProtection="0"/>
    <xf numFmtId="0" fontId="8" fillId="5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0" fillId="50" borderId="0" applyNumberFormat="0" applyBorder="0" applyAlignment="0" applyProtection="0"/>
    <xf numFmtId="0" fontId="48" fillId="5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52" borderId="7" applyNumberFormat="0" applyFont="0" applyAlignment="0" applyProtection="0"/>
    <xf numFmtId="0" fontId="0" fillId="53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9" fillId="54" borderId="0" applyNumberFormat="0" applyBorder="0" applyAlignment="0" applyProtection="0"/>
    <xf numFmtId="0" fontId="50" fillId="35" borderId="9" applyNumberFormat="0" applyAlignment="0" applyProtection="0"/>
    <xf numFmtId="0" fontId="14" fillId="36" borderId="10" applyNumberFormat="0" applyAlignment="0" applyProtection="0"/>
    <xf numFmtId="41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0" borderId="13" applyNumberFormat="0" applyFill="0" applyAlignment="0" applyProtection="0"/>
    <xf numFmtId="0" fontId="19" fillId="0" borderId="14" applyNumberFormat="0" applyFill="0" applyAlignment="0" applyProtection="0"/>
    <xf numFmtId="0" fontId="56" fillId="0" borderId="15" applyNumberFormat="0" applyFill="0" applyAlignment="0" applyProtection="0"/>
    <xf numFmtId="0" fontId="20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13" fillId="55" borderId="19" xfId="81" applyFont="1" applyFill="1" applyBorder="1" applyAlignment="1">
      <alignment horizontal="left" vertical="center"/>
      <protection/>
    </xf>
    <xf numFmtId="49" fontId="13" fillId="55" borderId="20" xfId="81" applyNumberFormat="1" applyFont="1" applyFill="1" applyBorder="1" applyAlignment="1">
      <alignment horizontal="left" vertical="center"/>
      <protection/>
    </xf>
    <xf numFmtId="49" fontId="13" fillId="55" borderId="21" xfId="81" applyNumberFormat="1" applyFont="1" applyFill="1" applyBorder="1" applyAlignment="1">
      <alignment horizontal="center" vertical="center"/>
      <protection/>
    </xf>
    <xf numFmtId="0" fontId="13" fillId="0" borderId="0" xfId="81" applyFont="1" applyAlignment="1">
      <alignment horizontal="left" vertical="center"/>
      <protection/>
    </xf>
    <xf numFmtId="0" fontId="11" fillId="0" borderId="0" xfId="81" applyAlignment="1">
      <alignment horizontal="left" vertical="center"/>
      <protection/>
    </xf>
    <xf numFmtId="0" fontId="23" fillId="55" borderId="0" xfId="81" applyFont="1" applyFill="1" applyAlignment="1">
      <alignment horizontal="center" vertical="center" wrapText="1"/>
      <protection/>
    </xf>
    <xf numFmtId="0" fontId="23" fillId="55" borderId="22" xfId="81" applyFont="1" applyFill="1" applyBorder="1" applyAlignment="1">
      <alignment horizontal="center" vertical="center" wrapText="1"/>
      <protection/>
    </xf>
    <xf numFmtId="0" fontId="23" fillId="0" borderId="23" xfId="81" applyFont="1" applyBorder="1" applyAlignment="1">
      <alignment horizontal="left" vertical="center"/>
      <protection/>
    </xf>
    <xf numFmtId="49" fontId="23" fillId="0" borderId="24" xfId="81" applyNumberFormat="1" applyFont="1" applyBorder="1" applyAlignment="1">
      <alignment horizontal="left" vertical="center"/>
      <protection/>
    </xf>
    <xf numFmtId="0" fontId="23" fillId="0" borderId="24" xfId="81" applyFont="1" applyBorder="1" applyAlignment="1">
      <alignment horizontal="left" vertical="center" wrapText="1"/>
      <protection/>
    </xf>
    <xf numFmtId="0" fontId="23" fillId="0" borderId="24" xfId="81" applyFont="1" applyBorder="1" applyAlignment="1">
      <alignment horizontal="left" vertical="center"/>
      <protection/>
    </xf>
    <xf numFmtId="4" fontId="23" fillId="0" borderId="24" xfId="81" applyNumberFormat="1" applyFont="1" applyBorder="1" applyAlignment="1">
      <alignment horizontal="left" vertical="center"/>
      <protection/>
    </xf>
    <xf numFmtId="170" fontId="26" fillId="0" borderId="24" xfId="115" applyFont="1" applyFill="1" applyBorder="1" applyAlignment="1" applyProtection="1">
      <alignment horizontal="left" vertical="center"/>
      <protection/>
    </xf>
    <xf numFmtId="170" fontId="13" fillId="0" borderId="24" xfId="115" applyFont="1" applyFill="1" applyBorder="1" applyAlignment="1" applyProtection="1">
      <alignment horizontal="left" vertical="center"/>
      <protection/>
    </xf>
    <xf numFmtId="170" fontId="13" fillId="0" borderId="25" xfId="115" applyFont="1" applyFill="1" applyBorder="1" applyAlignment="1" applyProtection="1">
      <alignment horizontal="left" vertical="center"/>
      <protection/>
    </xf>
    <xf numFmtId="0" fontId="23" fillId="0" borderId="0" xfId="81" applyFont="1" applyAlignment="1">
      <alignment horizontal="left" vertical="center"/>
      <protection/>
    </xf>
    <xf numFmtId="0" fontId="23" fillId="15" borderId="23" xfId="81" applyFont="1" applyFill="1" applyBorder="1" applyAlignment="1">
      <alignment horizontal="left" vertical="center"/>
      <protection/>
    </xf>
    <xf numFmtId="49" fontId="23" fillId="15" borderId="24" xfId="81" applyNumberFormat="1" applyFont="1" applyFill="1" applyBorder="1" applyAlignment="1">
      <alignment horizontal="left" vertical="center"/>
      <protection/>
    </xf>
    <xf numFmtId="49" fontId="23" fillId="15" borderId="24" xfId="81" applyNumberFormat="1" applyFont="1" applyFill="1" applyBorder="1" applyAlignment="1">
      <alignment horizontal="center" vertical="center"/>
      <protection/>
    </xf>
    <xf numFmtId="171" fontId="11" fillId="55" borderId="26" xfId="81" applyNumberFormat="1" applyFill="1" applyBorder="1" applyAlignment="1">
      <alignment horizontal="left" vertical="center"/>
      <protection/>
    </xf>
    <xf numFmtId="0" fontId="0" fillId="0" borderId="27" xfId="0" applyFont="1" applyBorder="1" applyAlignment="1">
      <alignment horizontal="center" vertical="center"/>
    </xf>
    <xf numFmtId="49" fontId="13" fillId="0" borderId="28" xfId="8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4" fontId="0" fillId="0" borderId="24" xfId="81" applyNumberFormat="1" applyFont="1" applyBorder="1" applyAlignment="1">
      <alignment horizontal="center" vertical="center"/>
      <protection/>
    </xf>
    <xf numFmtId="4" fontId="0" fillId="0" borderId="30" xfId="0" applyNumberFormat="1" applyFont="1" applyBorder="1" applyAlignment="1">
      <alignment horizontal="right" vertical="center"/>
    </xf>
    <xf numFmtId="170" fontId="13" fillId="0" borderId="24" xfId="115" applyFont="1" applyFill="1" applyBorder="1" applyAlignment="1" applyProtection="1">
      <alignment horizontal="center" vertical="center" wrapText="1"/>
      <protection/>
    </xf>
    <xf numFmtId="170" fontId="13" fillId="0" borderId="25" xfId="115" applyFont="1" applyFill="1" applyBorder="1" applyAlignment="1" applyProtection="1">
      <alignment horizontal="center" vertical="center" wrapText="1"/>
      <protection/>
    </xf>
    <xf numFmtId="171" fontId="11" fillId="55" borderId="31" xfId="81" applyNumberFormat="1" applyFill="1" applyBorder="1" applyAlignment="1">
      <alignment horizontal="left" vertical="center"/>
      <protection/>
    </xf>
    <xf numFmtId="0" fontId="13" fillId="0" borderId="23" xfId="81" applyFont="1" applyBorder="1" applyAlignment="1">
      <alignment horizontal="center" vertical="center"/>
      <protection/>
    </xf>
    <xf numFmtId="49" fontId="0" fillId="0" borderId="32" xfId="81" applyNumberFormat="1" applyFont="1" applyBorder="1" applyAlignment="1">
      <alignment horizontal="center" vertical="center"/>
      <protection/>
    </xf>
    <xf numFmtId="0" fontId="13" fillId="55" borderId="33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center" vertical="center"/>
    </xf>
    <xf numFmtId="170" fontId="0" fillId="0" borderId="24" xfId="115" applyFill="1" applyBorder="1" applyAlignment="1" applyProtection="1">
      <alignment horizontal="center" vertical="center" wrapText="1"/>
      <protection/>
    </xf>
    <xf numFmtId="0" fontId="0" fillId="0" borderId="0" xfId="81" applyFont="1" applyAlignment="1">
      <alignment horizontal="left" vertical="center"/>
      <protection/>
    </xf>
    <xf numFmtId="0" fontId="12" fillId="0" borderId="0" xfId="81" applyFont="1" applyAlignment="1">
      <alignment horizontal="left" vertical="center"/>
      <protection/>
    </xf>
    <xf numFmtId="49" fontId="0" fillId="55" borderId="24" xfId="81" applyNumberFormat="1" applyFont="1" applyFill="1" applyBorder="1" applyAlignment="1">
      <alignment horizontal="center" vertical="center"/>
      <protection/>
    </xf>
    <xf numFmtId="49" fontId="13" fillId="0" borderId="34" xfId="81" applyNumberFormat="1" applyFont="1" applyBorder="1" applyAlignment="1">
      <alignment horizontal="center" vertical="center"/>
      <protection/>
    </xf>
    <xf numFmtId="0" fontId="0" fillId="0" borderId="35" xfId="0" applyFont="1" applyBorder="1" applyAlignment="1">
      <alignment wrapText="1"/>
    </xf>
    <xf numFmtId="4" fontId="0" fillId="0" borderId="36" xfId="81" applyNumberFormat="1" applyFont="1" applyBorder="1" applyAlignment="1">
      <alignment horizontal="center" vertical="center"/>
      <protection/>
    </xf>
    <xf numFmtId="170" fontId="0" fillId="0" borderId="36" xfId="115" applyFill="1" applyBorder="1" applyAlignment="1" applyProtection="1">
      <alignment horizontal="center" vertical="center" wrapText="1"/>
      <protection/>
    </xf>
    <xf numFmtId="170" fontId="13" fillId="0" borderId="37" xfId="115" applyFont="1" applyFill="1" applyBorder="1" applyAlignment="1" applyProtection="1">
      <alignment horizontal="center" vertical="center" wrapText="1"/>
      <protection/>
    </xf>
    <xf numFmtId="0" fontId="26" fillId="0" borderId="0" xfId="81" applyFont="1" applyAlignment="1">
      <alignment horizontal="left" vertical="center"/>
      <protection/>
    </xf>
    <xf numFmtId="0" fontId="27" fillId="0" borderId="0" xfId="81" applyFont="1" applyAlignment="1">
      <alignment horizontal="left" vertical="center"/>
      <protection/>
    </xf>
    <xf numFmtId="0" fontId="23" fillId="15" borderId="23" xfId="81" applyFont="1" applyFill="1" applyBorder="1" applyAlignment="1">
      <alignment horizontal="center" vertical="center"/>
      <protection/>
    </xf>
    <xf numFmtId="49" fontId="23" fillId="15" borderId="24" xfId="81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4" fontId="0" fillId="0" borderId="35" xfId="81" applyNumberFormat="1" applyFont="1" applyBorder="1" applyAlignment="1">
      <alignment horizontal="center" vertical="center"/>
      <protection/>
    </xf>
    <xf numFmtId="170" fontId="0" fillId="0" borderId="35" xfId="115" applyFill="1" applyBorder="1" applyAlignment="1" applyProtection="1">
      <alignment horizontal="center" vertical="center" wrapText="1"/>
      <protection/>
    </xf>
    <xf numFmtId="170" fontId="13" fillId="0" borderId="36" xfId="115" applyFont="1" applyFill="1" applyBorder="1" applyAlignment="1" applyProtection="1">
      <alignment horizontal="center" vertical="center" wrapText="1"/>
      <protection/>
    </xf>
    <xf numFmtId="49" fontId="13" fillId="0" borderId="32" xfId="81" applyNumberFormat="1" applyFont="1" applyBorder="1" applyAlignment="1">
      <alignment horizontal="center" vertical="center"/>
      <protection/>
    </xf>
    <xf numFmtId="0" fontId="28" fillId="15" borderId="38" xfId="81" applyFont="1" applyFill="1" applyBorder="1" applyAlignment="1">
      <alignment horizontal="left" vertical="center"/>
      <protection/>
    </xf>
    <xf numFmtId="0" fontId="29" fillId="15" borderId="39" xfId="81" applyFont="1" applyFill="1" applyBorder="1" applyAlignment="1">
      <alignment horizontal="left" vertical="center" wrapText="1"/>
      <protection/>
    </xf>
    <xf numFmtId="171" fontId="29" fillId="15" borderId="40" xfId="81" applyNumberFormat="1" applyFont="1" applyFill="1" applyBorder="1" applyAlignment="1">
      <alignment horizontal="left" vertical="center" wrapText="1"/>
      <protection/>
    </xf>
    <xf numFmtId="171" fontId="30" fillId="55" borderId="26" xfId="81" applyNumberFormat="1" applyFont="1" applyFill="1" applyBorder="1" applyAlignment="1">
      <alignment horizontal="left" vertical="center"/>
      <protection/>
    </xf>
    <xf numFmtId="0" fontId="28" fillId="55" borderId="21" xfId="81" applyFont="1" applyFill="1" applyBorder="1" applyAlignment="1">
      <alignment vertical="center"/>
      <protection/>
    </xf>
    <xf numFmtId="0" fontId="13" fillId="0" borderId="0" xfId="81" applyFont="1" applyAlignment="1">
      <alignment vertical="center"/>
      <protection/>
    </xf>
    <xf numFmtId="0" fontId="11" fillId="0" borderId="0" xfId="81" applyAlignment="1">
      <alignment vertical="center"/>
      <protection/>
    </xf>
    <xf numFmtId="0" fontId="28" fillId="55" borderId="0" xfId="81" applyFont="1" applyFill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13" fillId="0" borderId="0" xfId="81" applyNumberFormat="1" applyFont="1" applyAlignment="1">
      <alignment horizontal="left" vertical="center"/>
      <protection/>
    </xf>
    <xf numFmtId="0" fontId="13" fillId="0" borderId="0" xfId="81" applyFont="1" applyAlignment="1">
      <alignment horizontal="left" vertical="center" wrapText="1"/>
      <protection/>
    </xf>
    <xf numFmtId="4" fontId="13" fillId="0" borderId="0" xfId="81" applyNumberFormat="1" applyFont="1" applyAlignment="1">
      <alignment horizontal="left" vertical="center"/>
      <protection/>
    </xf>
    <xf numFmtId="4" fontId="26" fillId="0" borderId="0" xfId="115" applyNumberFormat="1" applyFont="1" applyFill="1" applyBorder="1" applyAlignment="1" applyProtection="1">
      <alignment horizontal="left" vertical="center"/>
      <protection/>
    </xf>
    <xf numFmtId="4" fontId="13" fillId="0" borderId="0" xfId="115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32" fillId="0" borderId="41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41" xfId="0" applyFont="1" applyFill="1" applyBorder="1" applyAlignment="1" applyProtection="1">
      <alignment horizontal="center"/>
      <protection/>
    </xf>
    <xf numFmtId="0" fontId="33" fillId="0" borderId="22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0" borderId="42" xfId="0" applyFont="1" applyFill="1" applyBorder="1" applyAlignment="1" applyProtection="1">
      <alignment horizontal="center"/>
      <protection/>
    </xf>
    <xf numFmtId="172" fontId="34" fillId="15" borderId="26" xfId="0" applyNumberFormat="1" applyFont="1" applyFill="1" applyBorder="1" applyAlignment="1">
      <alignment horizontal="center" vertical="center"/>
    </xf>
    <xf numFmtId="172" fontId="34" fillId="15" borderId="43" xfId="0" applyNumberFormat="1" applyFont="1" applyFill="1" applyBorder="1" applyAlignment="1">
      <alignment horizontal="center" vertical="center"/>
    </xf>
    <xf numFmtId="10" fontId="34" fillId="0" borderId="43" xfId="92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Alignment="1">
      <alignment/>
    </xf>
    <xf numFmtId="172" fontId="34" fillId="0" borderId="26" xfId="115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172" fontId="34" fillId="15" borderId="44" xfId="0" applyNumberFormat="1" applyFont="1" applyFill="1" applyBorder="1" applyAlignment="1">
      <alignment horizontal="center" vertical="center"/>
    </xf>
    <xf numFmtId="172" fontId="34" fillId="55" borderId="0" xfId="0" applyNumberFormat="1" applyFont="1" applyFill="1" applyBorder="1" applyAlignment="1">
      <alignment horizontal="right" vertical="center"/>
    </xf>
    <xf numFmtId="172" fontId="34" fillId="55" borderId="0" xfId="0" applyNumberFormat="1" applyFont="1" applyFill="1" applyBorder="1" applyAlignment="1">
      <alignment vertical="center"/>
    </xf>
    <xf numFmtId="172" fontId="34" fillId="55" borderId="42" xfId="0" applyNumberFormat="1" applyFont="1" applyFill="1" applyBorder="1" applyAlignment="1">
      <alignment vertical="center"/>
    </xf>
    <xf numFmtId="172" fontId="34" fillId="15" borderId="26" xfId="0" applyNumberFormat="1" applyFont="1" applyFill="1" applyBorder="1" applyAlignment="1">
      <alignment horizontal="left" vertical="center"/>
    </xf>
    <xf numFmtId="172" fontId="34" fillId="0" borderId="45" xfId="0" applyNumberFormat="1" applyFont="1" applyBorder="1" applyAlignment="1">
      <alignment horizontal="left" vertical="center"/>
    </xf>
    <xf numFmtId="172" fontId="34" fillId="0" borderId="43" xfId="0" applyNumberFormat="1" applyFont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172" fontId="34" fillId="0" borderId="0" xfId="0" applyNumberFormat="1" applyFont="1" applyBorder="1" applyAlignment="1">
      <alignment horizontal="left" vertical="center"/>
    </xf>
    <xf numFmtId="10" fontId="34" fillId="0" borderId="0" xfId="92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172" fontId="3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vertical="center"/>
    </xf>
    <xf numFmtId="4" fontId="0" fillId="0" borderId="46" xfId="81" applyNumberFormat="1" applyFont="1" applyBorder="1" applyAlignment="1">
      <alignment horizontal="center" vertical="center"/>
      <protection/>
    </xf>
    <xf numFmtId="172" fontId="34" fillId="0" borderId="47" xfId="115" applyNumberFormat="1" applyFont="1" applyFill="1" applyBorder="1" applyAlignment="1" applyProtection="1">
      <alignment horizontal="center" vertical="center"/>
      <protection/>
    </xf>
    <xf numFmtId="49" fontId="0" fillId="0" borderId="48" xfId="0" applyNumberFormat="1" applyFill="1" applyBorder="1" applyAlignment="1" applyProtection="1">
      <alignment horizontal="center" vertical="center" wrapText="1"/>
      <protection locked="0"/>
    </xf>
    <xf numFmtId="49" fontId="0" fillId="0" borderId="49" xfId="0" applyNumberFormat="1" applyFill="1" applyBorder="1" applyAlignment="1" applyProtection="1">
      <alignment horizontal="center" vertical="center" wrapText="1"/>
      <protection locked="0"/>
    </xf>
    <xf numFmtId="49" fontId="0" fillId="0" borderId="50" xfId="0" applyNumberFormat="1" applyFill="1" applyBorder="1" applyAlignment="1" applyProtection="1">
      <alignment horizontal="center" vertical="center" wrapText="1"/>
      <protection locked="0"/>
    </xf>
    <xf numFmtId="49" fontId="0" fillId="0" borderId="51" xfId="0" applyNumberFormat="1" applyFill="1" applyBorder="1" applyAlignment="1" applyProtection="1">
      <alignment horizontal="center" vertical="center" wrapText="1"/>
      <protection locked="0"/>
    </xf>
    <xf numFmtId="49" fontId="0" fillId="0" borderId="52" xfId="0" applyNumberFormat="1" applyFill="1" applyBorder="1" applyAlignment="1" applyProtection="1">
      <alignment horizontal="center" vertical="center" wrapText="1"/>
      <protection locked="0"/>
    </xf>
    <xf numFmtId="0" fontId="0" fillId="0" borderId="53" xfId="0" applyFill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49" fontId="23" fillId="15" borderId="30" xfId="81" applyNumberFormat="1" applyFont="1" applyFill="1" applyBorder="1" applyAlignment="1">
      <alignment horizontal="left" vertical="center" wrapText="1"/>
      <protection/>
    </xf>
    <xf numFmtId="4" fontId="0" fillId="0" borderId="56" xfId="81" applyNumberFormat="1" applyFont="1" applyBorder="1" applyAlignment="1">
      <alignment horizontal="center" vertical="center"/>
      <protection/>
    </xf>
    <xf numFmtId="0" fontId="13" fillId="0" borderId="57" xfId="81" applyFont="1" applyBorder="1" applyAlignment="1">
      <alignment horizontal="center" vertical="center"/>
      <protection/>
    </xf>
    <xf numFmtId="49" fontId="13" fillId="0" borderId="46" xfId="81" applyNumberFormat="1" applyFont="1" applyBorder="1" applyAlignment="1">
      <alignment horizontal="center" vertical="center"/>
      <protection/>
    </xf>
    <xf numFmtId="49" fontId="23" fillId="15" borderId="30" xfId="81" applyNumberFormat="1" applyFont="1" applyFill="1" applyBorder="1" applyAlignment="1">
      <alignment horizontal="center" vertical="center"/>
      <protection/>
    </xf>
    <xf numFmtId="49" fontId="23" fillId="15" borderId="58" xfId="81" applyNumberFormat="1" applyFont="1" applyFill="1" applyBorder="1" applyAlignment="1">
      <alignment horizontal="center" vertical="center"/>
      <protection/>
    </xf>
    <xf numFmtId="49" fontId="0" fillId="0" borderId="59" xfId="0" applyNumberFormat="1" applyFill="1" applyBorder="1" applyAlignment="1" applyProtection="1">
      <alignment horizontal="center" vertical="center" wrapText="1"/>
      <protection locked="0"/>
    </xf>
    <xf numFmtId="49" fontId="0" fillId="0" borderId="60" xfId="0" applyNumberFormat="1" applyFill="1" applyBorder="1" applyAlignment="1" applyProtection="1">
      <alignment horizontal="center" vertical="center" wrapText="1"/>
      <protection locked="0"/>
    </xf>
    <xf numFmtId="49" fontId="0" fillId="0" borderId="61" xfId="0" applyNumberFormat="1" applyFill="1" applyBorder="1" applyAlignment="1" applyProtection="1">
      <alignment horizontal="center" vertical="center" wrapText="1"/>
      <protection locked="0"/>
    </xf>
    <xf numFmtId="49" fontId="23" fillId="15" borderId="62" xfId="81" applyNumberFormat="1" applyFont="1" applyFill="1" applyBorder="1" applyAlignment="1">
      <alignment horizontal="left" vertical="center" wrapText="1"/>
      <protection/>
    </xf>
    <xf numFmtId="0" fontId="25" fillId="56" borderId="26" xfId="81" applyFont="1" applyFill="1" applyBorder="1" applyAlignment="1">
      <alignment horizontal="left" vertical="center"/>
      <protection/>
    </xf>
    <xf numFmtId="0" fontId="23" fillId="15" borderId="32" xfId="81" applyFont="1" applyFill="1" applyBorder="1" applyAlignment="1">
      <alignment horizontal="center" vertical="center"/>
      <protection/>
    </xf>
    <xf numFmtId="170" fontId="23" fillId="15" borderId="37" xfId="115" applyFont="1" applyFill="1" applyBorder="1" applyAlignment="1" applyProtection="1">
      <alignment horizontal="center" vertical="center"/>
      <protection/>
    </xf>
    <xf numFmtId="0" fontId="22" fillId="0" borderId="63" xfId="81" applyFont="1" applyBorder="1" applyAlignment="1">
      <alignment horizontal="center" vertical="center" wrapText="1"/>
      <protection/>
    </xf>
    <xf numFmtId="0" fontId="23" fillId="0" borderId="64" xfId="81" applyFont="1" applyBorder="1" applyAlignment="1">
      <alignment horizontal="left" vertical="center" wrapText="1"/>
      <protection/>
    </xf>
    <xf numFmtId="0" fontId="22" fillId="36" borderId="42" xfId="81" applyFont="1" applyFill="1" applyBorder="1" applyAlignment="1">
      <alignment horizontal="center" vertical="center" wrapText="1"/>
      <protection/>
    </xf>
    <xf numFmtId="0" fontId="22" fillId="55" borderId="42" xfId="81" applyFont="1" applyFill="1" applyBorder="1" applyAlignment="1">
      <alignment horizontal="center" vertical="center" wrapText="1"/>
      <protection/>
    </xf>
    <xf numFmtId="49" fontId="22" fillId="55" borderId="65" xfId="81" applyNumberFormat="1" applyFont="1" applyFill="1" applyBorder="1" applyAlignment="1">
      <alignment horizontal="center" vertical="center" wrapText="1"/>
      <protection/>
    </xf>
    <xf numFmtId="49" fontId="24" fillId="15" borderId="66" xfId="81" applyNumberFormat="1" applyFont="1" applyFill="1" applyBorder="1" applyAlignment="1">
      <alignment horizontal="center" vertical="center"/>
      <protection/>
    </xf>
    <xf numFmtId="49" fontId="24" fillId="15" borderId="67" xfId="81" applyNumberFormat="1" applyFont="1" applyFill="1" applyBorder="1" applyAlignment="1">
      <alignment horizontal="center" vertical="center"/>
      <protection/>
    </xf>
    <xf numFmtId="0" fontId="29" fillId="15" borderId="39" xfId="81" applyFont="1" applyFill="1" applyBorder="1" applyAlignment="1">
      <alignment horizontal="center" vertical="center" wrapText="1"/>
      <protection/>
    </xf>
    <xf numFmtId="0" fontId="29" fillId="15" borderId="68" xfId="81" applyFont="1" applyFill="1" applyBorder="1" applyAlignment="1">
      <alignment horizontal="center" vertical="center" wrapText="1"/>
      <protection/>
    </xf>
    <xf numFmtId="0" fontId="23" fillId="15" borderId="69" xfId="8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4" fontId="24" fillId="15" borderId="67" xfId="115" applyNumberFormat="1" applyFont="1" applyFill="1" applyBorder="1" applyAlignment="1" applyProtection="1">
      <alignment horizontal="center" vertical="center"/>
      <protection/>
    </xf>
    <xf numFmtId="4" fontId="24" fillId="15" borderId="67" xfId="115" applyNumberFormat="1" applyFont="1" applyFill="1" applyBorder="1" applyAlignment="1" applyProtection="1">
      <alignment horizontal="center" vertical="center" wrapText="1"/>
      <protection/>
    </xf>
    <xf numFmtId="4" fontId="24" fillId="15" borderId="70" xfId="115" applyNumberFormat="1" applyFont="1" applyFill="1" applyBorder="1" applyAlignment="1" applyProtection="1">
      <alignment horizontal="center" vertical="center" wrapText="1"/>
      <protection/>
    </xf>
    <xf numFmtId="0" fontId="23" fillId="15" borderId="32" xfId="81" applyFont="1" applyFill="1" applyBorder="1" applyAlignment="1">
      <alignment horizontal="left" vertical="center"/>
      <protection/>
    </xf>
    <xf numFmtId="0" fontId="24" fillId="15" borderId="67" xfId="81" applyFont="1" applyFill="1" applyBorder="1" applyAlignment="1">
      <alignment horizontal="center" vertical="center" wrapText="1"/>
      <protection/>
    </xf>
    <xf numFmtId="0" fontId="24" fillId="15" borderId="67" xfId="81" applyFont="1" applyFill="1" applyBorder="1" applyAlignment="1">
      <alignment horizontal="center" vertical="center"/>
      <protection/>
    </xf>
    <xf numFmtId="0" fontId="31" fillId="15" borderId="71" xfId="0" applyFont="1" applyFill="1" applyBorder="1" applyAlignment="1" applyProtection="1">
      <alignment horizontal="center" vertical="center" wrapText="1"/>
      <protection/>
    </xf>
    <xf numFmtId="0" fontId="34" fillId="15" borderId="26" xfId="0" applyFont="1" applyFill="1" applyBorder="1" applyAlignment="1">
      <alignment horizontal="center" vertical="center"/>
    </xf>
    <xf numFmtId="0" fontId="34" fillId="15" borderId="44" xfId="0" applyFont="1" applyFill="1" applyBorder="1" applyAlignment="1">
      <alignment horizontal="center" vertical="center"/>
    </xf>
    <xf numFmtId="49" fontId="34" fillId="15" borderId="26" xfId="0" applyNumberFormat="1" applyFont="1" applyFill="1" applyBorder="1" applyAlignment="1">
      <alignment horizontal="center" vertical="center"/>
    </xf>
    <xf numFmtId="49" fontId="34" fillId="15" borderId="63" xfId="0" applyNumberFormat="1" applyFont="1" applyFill="1" applyBorder="1" applyAlignment="1">
      <alignment horizontal="center" vertical="center"/>
    </xf>
    <xf numFmtId="49" fontId="34" fillId="15" borderId="43" xfId="0" applyNumberFormat="1" applyFont="1" applyFill="1" applyBorder="1" applyAlignment="1">
      <alignment horizontal="center" vertical="center"/>
    </xf>
    <xf numFmtId="49" fontId="34" fillId="15" borderId="65" xfId="0" applyNumberFormat="1" applyFont="1" applyFill="1" applyBorder="1" applyAlignment="1">
      <alignment horizontal="center" vertical="center"/>
    </xf>
    <xf numFmtId="173" fontId="34" fillId="0" borderId="26" xfId="0" applyNumberFormat="1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left" vertical="center" wrapText="1"/>
    </xf>
    <xf numFmtId="0" fontId="34" fillId="0" borderId="45" xfId="0" applyFont="1" applyFill="1" applyBorder="1" applyAlignment="1">
      <alignment horizontal="left" vertical="center" wrapText="1"/>
    </xf>
    <xf numFmtId="0" fontId="34" fillId="0" borderId="73" xfId="0" applyFont="1" applyFill="1" applyBorder="1" applyAlignment="1">
      <alignment horizontal="left" vertical="center" wrapText="1"/>
    </xf>
    <xf numFmtId="10" fontId="34" fillId="55" borderId="43" xfId="92" applyNumberFormat="1" applyFont="1" applyFill="1" applyBorder="1" applyAlignment="1" applyProtection="1">
      <alignment horizontal="center" vertical="center"/>
      <protection/>
    </xf>
    <xf numFmtId="10" fontId="34" fillId="55" borderId="65" xfId="92" applyNumberFormat="1" applyFont="1" applyFill="1" applyBorder="1" applyAlignment="1" applyProtection="1">
      <alignment horizontal="center" vertical="center"/>
      <protection/>
    </xf>
    <xf numFmtId="10" fontId="34" fillId="55" borderId="26" xfId="92" applyNumberFormat="1" applyFont="1" applyFill="1" applyBorder="1" applyAlignment="1" applyProtection="1">
      <alignment horizontal="center" vertical="center"/>
      <protection/>
    </xf>
    <xf numFmtId="172" fontId="34" fillId="55" borderId="26" xfId="115" applyNumberFormat="1" applyFont="1" applyFill="1" applyBorder="1" applyAlignment="1" applyProtection="1">
      <alignment horizontal="center" vertical="center"/>
      <protection/>
    </xf>
    <xf numFmtId="172" fontId="34" fillId="55" borderId="42" xfId="115" applyNumberFormat="1" applyFont="1" applyFill="1" applyBorder="1" applyAlignment="1" applyProtection="1">
      <alignment horizontal="center" vertical="center"/>
      <protection/>
    </xf>
    <xf numFmtId="172" fontId="34" fillId="55" borderId="47" xfId="115" applyNumberFormat="1" applyFont="1" applyFill="1" applyBorder="1" applyAlignment="1" applyProtection="1">
      <alignment horizontal="center" vertical="center"/>
      <protection/>
    </xf>
    <xf numFmtId="172" fontId="34" fillId="55" borderId="74" xfId="115" applyNumberFormat="1" applyFont="1" applyFill="1" applyBorder="1" applyAlignment="1" applyProtection="1">
      <alignment horizontal="center" vertical="center"/>
      <protection/>
    </xf>
    <xf numFmtId="172" fontId="34" fillId="55" borderId="75" xfId="115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/>
    </xf>
    <xf numFmtId="172" fontId="34" fillId="15" borderId="72" xfId="0" applyNumberFormat="1" applyFont="1" applyFill="1" applyBorder="1" applyAlignment="1">
      <alignment horizontal="center" vertical="center"/>
    </xf>
    <xf numFmtId="172" fontId="34" fillId="15" borderId="26" xfId="0" applyNumberFormat="1" applyFont="1" applyFill="1" applyBorder="1" applyAlignment="1">
      <alignment horizontal="center" vertical="center"/>
    </xf>
    <xf numFmtId="172" fontId="34" fillId="15" borderId="44" xfId="0" applyNumberFormat="1" applyFont="1" applyFill="1" applyBorder="1" applyAlignment="1">
      <alignment horizontal="center" vertical="center"/>
    </xf>
    <xf numFmtId="172" fontId="34" fillId="15" borderId="63" xfId="0" applyNumberFormat="1" applyFont="1" applyFill="1" applyBorder="1" applyAlignment="1">
      <alignment horizontal="center" vertical="center"/>
    </xf>
    <xf numFmtId="172" fontId="34" fillId="0" borderId="42" xfId="92" applyNumberFormat="1" applyFont="1" applyFill="1" applyBorder="1" applyAlignment="1" applyProtection="1">
      <alignment horizontal="center" vertical="center"/>
      <protection/>
    </xf>
    <xf numFmtId="172" fontId="34" fillId="0" borderId="26" xfId="92" applyNumberFormat="1" applyFont="1" applyFill="1" applyBorder="1" applyAlignment="1" applyProtection="1">
      <alignment horizontal="center" vertical="center"/>
      <protection/>
    </xf>
    <xf numFmtId="10" fontId="34" fillId="0" borderId="65" xfId="92" applyNumberFormat="1" applyFont="1" applyFill="1" applyBorder="1" applyAlignment="1" applyProtection="1">
      <alignment horizontal="center" vertical="center"/>
      <protection/>
    </xf>
    <xf numFmtId="0" fontId="34" fillId="15" borderId="75" xfId="0" applyFont="1" applyFill="1" applyBorder="1" applyAlignment="1">
      <alignment horizontal="center" vertical="center"/>
    </xf>
    <xf numFmtId="10" fontId="34" fillId="15" borderId="44" xfId="92" applyNumberFormat="1" applyFont="1" applyFill="1" applyBorder="1" applyAlignment="1" applyProtection="1">
      <alignment horizontal="center" vertical="center"/>
      <protection/>
    </xf>
    <xf numFmtId="10" fontId="34" fillId="15" borderId="26" xfId="9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10" fontId="34" fillId="0" borderId="26" xfId="92" applyNumberFormat="1" applyFont="1" applyFill="1" applyBorder="1" applyAlignment="1" applyProtection="1">
      <alignment horizontal="center" vertical="center"/>
      <protection/>
    </xf>
    <xf numFmtId="0" fontId="35" fillId="57" borderId="76" xfId="0" applyFont="1" applyFill="1" applyBorder="1" applyAlignment="1">
      <alignment horizontal="center"/>
    </xf>
    <xf numFmtId="0" fontId="0" fillId="58" borderId="0" xfId="0" applyFill="1" applyAlignment="1">
      <alignment/>
    </xf>
    <xf numFmtId="0" fontId="0" fillId="58" borderId="77" xfId="0" applyFill="1" applyBorder="1" applyAlignment="1">
      <alignment horizontal="center"/>
    </xf>
  </cellXfs>
  <cellStyles count="105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 2" xfId="73"/>
    <cellStyle name="Currency" xfId="74"/>
    <cellStyle name="Currency [0]" xfId="75"/>
    <cellStyle name="Moeda 2" xfId="76"/>
    <cellStyle name="Moeda 2 2" xfId="77"/>
    <cellStyle name="Moeda 2_3_-_PLANILHA_MODELO_e_Boletim_CPOS_157" xfId="78"/>
    <cellStyle name="Neutra 2" xfId="79"/>
    <cellStyle name="Neutro" xfId="80"/>
    <cellStyle name="Normal 2" xfId="81"/>
    <cellStyle name="Normal 2 2" xfId="82"/>
    <cellStyle name="Normal 2 2 2" xfId="83"/>
    <cellStyle name="Normal 2 3" xfId="84"/>
    <cellStyle name="Normal 2_3_-_PLANILHA_MODELO_e_Boletim_CPOS_157" xfId="85"/>
    <cellStyle name="Normal 3" xfId="86"/>
    <cellStyle name="Normal 4" xfId="87"/>
    <cellStyle name="Normal 4 2" xfId="88"/>
    <cellStyle name="Normal 5" xfId="89"/>
    <cellStyle name="Nota" xfId="90"/>
    <cellStyle name="Nota 2" xfId="91"/>
    <cellStyle name="Percent" xfId="92"/>
    <cellStyle name="Porcentagem 2" xfId="93"/>
    <cellStyle name="Porcentagem 3" xfId="94"/>
    <cellStyle name="Ruim" xfId="95"/>
    <cellStyle name="Saída" xfId="96"/>
    <cellStyle name="Saída 2" xfId="97"/>
    <cellStyle name="Comma [0]" xfId="98"/>
    <cellStyle name="Texto de Aviso" xfId="99"/>
    <cellStyle name="Texto de Aviso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ítulo 4 2" xfId="111"/>
    <cellStyle name="Título 5" xfId="112"/>
    <cellStyle name="Total" xfId="113"/>
    <cellStyle name="Total 2" xfId="114"/>
    <cellStyle name="Comma" xfId="115"/>
    <cellStyle name="Vírgula 2" xfId="116"/>
    <cellStyle name="Vírgula 3" xfId="117"/>
    <cellStyle name="Vírgula 3 2" xfId="118"/>
  </cellStyles>
  <dxfs count="42">
    <dxf>
      <fill>
        <patternFill patternType="solid">
          <fgColor indexed="47"/>
          <bgColor indexed="24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rgb="FF969696"/>
      </font>
      <fill>
        <patternFill patternType="solid">
          <fgColor rgb="FFCC99FF"/>
          <bgColor rgb="FF969696"/>
        </patternFill>
      </fill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1</xdr:col>
      <xdr:colOff>495300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1620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0</xdr:col>
      <xdr:colOff>704850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762000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5</xdr:row>
      <xdr:rowOff>66675</xdr:rowOff>
    </xdr:from>
    <xdr:to>
      <xdr:col>12</xdr:col>
      <xdr:colOff>9525</xdr:colOff>
      <xdr:row>20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971550"/>
          <a:ext cx="66960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tocco\Downloads\Arquivos%20Finais%20Amanda%2016-04-2020\6-%20Or&#231;amento%20Pedro%20Fumachi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NÃO DESONERADO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="80" zoomScaleNormal="80" zoomScalePageLayoutView="0" workbookViewId="0" topLeftCell="A60">
      <selection activeCell="A42" sqref="A42:I54"/>
    </sheetView>
  </sheetViews>
  <sheetFormatPr defaultColWidth="9.00390625" defaultRowHeight="12.75"/>
  <cols>
    <col min="1" max="1" width="14.57421875" style="0" customWidth="1"/>
    <col min="2" max="2" width="12.7109375" style="0" customWidth="1"/>
    <col min="3" max="3" width="9.00390625" style="0" customWidth="1"/>
    <col min="4" max="4" width="58.140625" style="0" customWidth="1"/>
    <col min="5" max="5" width="9.7109375" style="0" customWidth="1"/>
    <col min="6" max="6" width="11.8515625" style="0" customWidth="1"/>
    <col min="7" max="7" width="18.28125" style="0" customWidth="1"/>
    <col min="8" max="8" width="18.00390625" style="0" customWidth="1"/>
    <col min="9" max="9" width="18.140625" style="0" customWidth="1"/>
    <col min="10" max="10" width="9.00390625" style="0" customWidth="1"/>
    <col min="11" max="11" width="12.140625" style="0" hidden="1" customWidth="1"/>
    <col min="12" max="12" width="12.421875" style="0" hidden="1" customWidth="1"/>
  </cols>
  <sheetData>
    <row r="1" spans="1:12" ht="12.75" customHeight="1">
      <c r="A1" s="1"/>
      <c r="B1" s="2"/>
      <c r="C1" s="3"/>
      <c r="D1" s="120" t="s">
        <v>0</v>
      </c>
      <c r="E1" s="120"/>
      <c r="F1" s="120"/>
      <c r="G1" s="120"/>
      <c r="H1" s="120"/>
      <c r="I1" s="120"/>
      <c r="J1" s="4"/>
      <c r="K1" s="5"/>
      <c r="L1" s="5"/>
    </row>
    <row r="2" spans="1:12" ht="12.75">
      <c r="A2" s="121"/>
      <c r="B2" s="121"/>
      <c r="C2" s="6"/>
      <c r="D2" s="120"/>
      <c r="E2" s="120"/>
      <c r="F2" s="120"/>
      <c r="G2" s="120"/>
      <c r="H2" s="120"/>
      <c r="I2" s="120"/>
      <c r="J2" s="4"/>
      <c r="K2" s="5"/>
      <c r="L2" s="5"/>
    </row>
    <row r="3" spans="1:12" ht="15.75" customHeight="1">
      <c r="A3" s="121"/>
      <c r="B3" s="121"/>
      <c r="C3" s="6"/>
      <c r="D3" s="122" t="s">
        <v>135</v>
      </c>
      <c r="E3" s="122"/>
      <c r="F3" s="122"/>
      <c r="G3" s="122"/>
      <c r="H3" s="122"/>
      <c r="I3" s="122"/>
      <c r="J3" s="4"/>
      <c r="K3" s="5"/>
      <c r="L3" s="5"/>
    </row>
    <row r="4" spans="1:12" ht="15.75" customHeight="1">
      <c r="A4" s="121"/>
      <c r="B4" s="121"/>
      <c r="C4" s="6"/>
      <c r="D4" s="123"/>
      <c r="E4" s="123"/>
      <c r="F4" s="123"/>
      <c r="G4" s="123"/>
      <c r="H4" s="123"/>
      <c r="I4" s="123"/>
      <c r="J4" s="4"/>
      <c r="K4" s="5"/>
      <c r="L4" s="5"/>
    </row>
    <row r="5" spans="1:12" ht="15" customHeight="1">
      <c r="A5" s="121"/>
      <c r="B5" s="121"/>
      <c r="C5" s="7"/>
      <c r="D5" s="124" t="s">
        <v>152</v>
      </c>
      <c r="E5" s="124"/>
      <c r="F5" s="124"/>
      <c r="G5" s="124"/>
      <c r="H5" s="124"/>
      <c r="I5" s="124"/>
      <c r="J5" s="4"/>
      <c r="K5" s="5"/>
      <c r="L5" s="5"/>
    </row>
    <row r="6" spans="1:12" ht="12.75" customHeight="1">
      <c r="A6" s="125" t="s">
        <v>1</v>
      </c>
      <c r="B6" s="126" t="s">
        <v>2</v>
      </c>
      <c r="C6" s="126" t="s">
        <v>3</v>
      </c>
      <c r="D6" s="136" t="s">
        <v>4</v>
      </c>
      <c r="E6" s="137" t="s">
        <v>5</v>
      </c>
      <c r="F6" s="132" t="s">
        <v>6</v>
      </c>
      <c r="G6" s="133" t="s">
        <v>7</v>
      </c>
      <c r="H6" s="133" t="s">
        <v>100</v>
      </c>
      <c r="I6" s="134" t="s">
        <v>8</v>
      </c>
      <c r="J6" s="4"/>
      <c r="K6" s="5"/>
      <c r="L6" s="5"/>
    </row>
    <row r="7" spans="1:12" ht="15.75">
      <c r="A7" s="125"/>
      <c r="B7" s="126"/>
      <c r="C7" s="126"/>
      <c r="D7" s="136"/>
      <c r="E7" s="137"/>
      <c r="F7" s="132"/>
      <c r="G7" s="133"/>
      <c r="H7" s="133"/>
      <c r="I7" s="134"/>
      <c r="J7" s="4"/>
      <c r="K7" s="117" t="s">
        <v>9</v>
      </c>
      <c r="L7" s="117"/>
    </row>
    <row r="8" spans="1:12" ht="12.75">
      <c r="A8" s="8"/>
      <c r="B8" s="9"/>
      <c r="C8" s="9"/>
      <c r="D8" s="10"/>
      <c r="E8" s="11"/>
      <c r="F8" s="12"/>
      <c r="G8" s="13"/>
      <c r="H8" s="14"/>
      <c r="I8" s="15"/>
      <c r="J8" s="16"/>
      <c r="K8" s="5"/>
      <c r="L8" s="5"/>
    </row>
    <row r="9" spans="1:12" ht="12.75">
      <c r="A9" s="17"/>
      <c r="B9" s="18"/>
      <c r="C9" s="19" t="s">
        <v>10</v>
      </c>
      <c r="D9" s="18" t="s">
        <v>11</v>
      </c>
      <c r="E9" s="118" t="s">
        <v>12</v>
      </c>
      <c r="F9" s="118"/>
      <c r="G9" s="118"/>
      <c r="H9" s="119">
        <f>SUM(I10:I14)</f>
        <v>15467.059999999998</v>
      </c>
      <c r="I9" s="119"/>
      <c r="J9" s="16"/>
      <c r="K9" s="5"/>
      <c r="L9" s="20">
        <f>H9</f>
        <v>15467.059999999998</v>
      </c>
    </row>
    <row r="10" spans="1:12" ht="12.75">
      <c r="A10" s="21" t="s">
        <v>16</v>
      </c>
      <c r="B10" s="99" t="s">
        <v>95</v>
      </c>
      <c r="C10" s="22" t="s">
        <v>14</v>
      </c>
      <c r="D10" s="104" t="s">
        <v>107</v>
      </c>
      <c r="E10" s="23" t="s">
        <v>81</v>
      </c>
      <c r="F10" s="24">
        <v>10</v>
      </c>
      <c r="G10" s="25">
        <v>516.19</v>
      </c>
      <c r="H10" s="26">
        <f>ROUND(G10*1.2036,2)</f>
        <v>621.29</v>
      </c>
      <c r="I10" s="27">
        <f>ROUND(H10*F10,2)</f>
        <v>6212.9</v>
      </c>
      <c r="J10" s="4"/>
      <c r="K10" s="28">
        <f>ROUND(F10*H10,2)</f>
        <v>6212.9</v>
      </c>
      <c r="L10" s="5"/>
    </row>
    <row r="11" spans="1:12" ht="12.75">
      <c r="A11" s="29" t="s">
        <v>94</v>
      </c>
      <c r="B11" s="101" t="s">
        <v>96</v>
      </c>
      <c r="C11" s="30" t="s">
        <v>18</v>
      </c>
      <c r="D11" s="31" t="s">
        <v>108</v>
      </c>
      <c r="E11" s="32" t="s">
        <v>65</v>
      </c>
      <c r="F11" s="24">
        <v>100</v>
      </c>
      <c r="G11" s="33">
        <v>2.93</v>
      </c>
      <c r="H11" s="26">
        <f>ROUND(G11*1.2036,2)</f>
        <v>3.53</v>
      </c>
      <c r="I11" s="27">
        <f>ROUND(H11*F11,2)</f>
        <v>353</v>
      </c>
      <c r="J11" s="34"/>
      <c r="K11" s="28">
        <f>ROUND(F11*H11,2)</f>
        <v>353</v>
      </c>
      <c r="L11" s="35"/>
    </row>
    <row r="12" spans="1:12" ht="25.5">
      <c r="A12" s="29" t="s">
        <v>94</v>
      </c>
      <c r="B12" s="101" t="s">
        <v>97</v>
      </c>
      <c r="C12" s="37" t="s">
        <v>20</v>
      </c>
      <c r="D12" s="38" t="s">
        <v>109</v>
      </c>
      <c r="E12" s="39" t="s">
        <v>65</v>
      </c>
      <c r="F12" s="24">
        <v>240</v>
      </c>
      <c r="G12" s="40">
        <v>22.71</v>
      </c>
      <c r="H12" s="26">
        <f>ROUND(G12*1.2036,2)</f>
        <v>27.33</v>
      </c>
      <c r="I12" s="41">
        <f>ROUND(H12*F12,2)</f>
        <v>6559.2</v>
      </c>
      <c r="J12" s="42"/>
      <c r="K12" s="28">
        <f>ROUND(F12*H12,2)</f>
        <v>6559.2</v>
      </c>
      <c r="L12" s="43"/>
    </row>
    <row r="13" spans="1:12" ht="25.5">
      <c r="A13" s="29" t="s">
        <v>16</v>
      </c>
      <c r="B13" s="101" t="s">
        <v>17</v>
      </c>
      <c r="C13" s="50" t="s">
        <v>78</v>
      </c>
      <c r="D13" s="38" t="s">
        <v>110</v>
      </c>
      <c r="E13" s="97" t="s">
        <v>82</v>
      </c>
      <c r="F13" s="24">
        <v>2</v>
      </c>
      <c r="G13" s="40">
        <v>562.86</v>
      </c>
      <c r="H13" s="26">
        <f>ROUND(G13*1.2036,2)</f>
        <v>677.46</v>
      </c>
      <c r="I13" s="41">
        <f>ROUND(H13*F13,2)</f>
        <v>1354.92</v>
      </c>
      <c r="J13" s="42"/>
      <c r="K13" s="28"/>
      <c r="L13" s="43"/>
    </row>
    <row r="14" spans="1:12" ht="38.25">
      <c r="A14" s="29" t="s">
        <v>13</v>
      </c>
      <c r="B14" s="100" t="s">
        <v>98</v>
      </c>
      <c r="C14" s="50" t="s">
        <v>79</v>
      </c>
      <c r="D14" s="38" t="s">
        <v>111</v>
      </c>
      <c r="E14" s="97" t="s">
        <v>65</v>
      </c>
      <c r="F14" s="24">
        <v>0.84</v>
      </c>
      <c r="G14" s="40">
        <v>976.28</v>
      </c>
      <c r="H14" s="26">
        <f>ROUND(G14*1.2036,2)</f>
        <v>1175.05</v>
      </c>
      <c r="I14" s="41">
        <f>ROUND(H14*F14,2)</f>
        <v>987.04</v>
      </c>
      <c r="J14" s="42"/>
      <c r="K14" s="28"/>
      <c r="L14" s="43"/>
    </row>
    <row r="15" spans="1:12" ht="12.75">
      <c r="A15" s="44"/>
      <c r="B15" s="19"/>
      <c r="C15" s="19" t="s">
        <v>22</v>
      </c>
      <c r="D15" s="45" t="s">
        <v>48</v>
      </c>
      <c r="E15" s="135" t="s">
        <v>12</v>
      </c>
      <c r="F15" s="135"/>
      <c r="G15" s="135"/>
      <c r="H15" s="119">
        <f>SUM(I16:I18)</f>
        <v>23714.12</v>
      </c>
      <c r="I15" s="119"/>
      <c r="J15" s="42"/>
      <c r="K15" s="28"/>
      <c r="L15" s="43"/>
    </row>
    <row r="16" spans="1:12" ht="12.75">
      <c r="A16" s="29" t="s">
        <v>19</v>
      </c>
      <c r="B16" s="36" t="s">
        <v>49</v>
      </c>
      <c r="C16" s="50" t="s">
        <v>23</v>
      </c>
      <c r="D16" s="38" t="s">
        <v>52</v>
      </c>
      <c r="E16" s="97" t="s">
        <v>46</v>
      </c>
      <c r="F16" s="24">
        <v>4</v>
      </c>
      <c r="G16" s="40">
        <v>99.41</v>
      </c>
      <c r="H16" s="26">
        <f>ROUND(G16*1.2036,2)</f>
        <v>119.65</v>
      </c>
      <c r="I16" s="41">
        <f>ROUND(H16*F16,2)</f>
        <v>478.6</v>
      </c>
      <c r="J16" s="42"/>
      <c r="K16" s="28"/>
      <c r="L16" s="43"/>
    </row>
    <row r="17" spans="1:12" ht="12.75">
      <c r="A17" s="29" t="s">
        <v>19</v>
      </c>
      <c r="B17" s="36" t="s">
        <v>50</v>
      </c>
      <c r="C17" s="50" t="s">
        <v>25</v>
      </c>
      <c r="D17" s="38" t="s">
        <v>53</v>
      </c>
      <c r="E17" s="97" t="s">
        <v>46</v>
      </c>
      <c r="F17" s="24">
        <v>88</v>
      </c>
      <c r="G17" s="40">
        <v>87.34</v>
      </c>
      <c r="H17" s="26">
        <f>ROUND(G17*1.2036,2)</f>
        <v>105.12</v>
      </c>
      <c r="I17" s="41">
        <f>ROUND(H17*F17,2)</f>
        <v>9250.56</v>
      </c>
      <c r="J17" s="42"/>
      <c r="K17" s="28"/>
      <c r="L17" s="43"/>
    </row>
    <row r="18" spans="1:12" ht="12.75">
      <c r="A18" s="29" t="s">
        <v>19</v>
      </c>
      <c r="B18" s="36" t="s">
        <v>51</v>
      </c>
      <c r="C18" s="50" t="s">
        <v>27</v>
      </c>
      <c r="D18" s="38" t="s">
        <v>54</v>
      </c>
      <c r="E18" s="97" t="s">
        <v>46</v>
      </c>
      <c r="F18" s="24">
        <v>352</v>
      </c>
      <c r="G18" s="40">
        <v>33.01</v>
      </c>
      <c r="H18" s="26">
        <f>ROUND(G18*1.2036,2)</f>
        <v>39.73</v>
      </c>
      <c r="I18" s="41">
        <f>ROUND(H18*F18,2)</f>
        <v>13984.96</v>
      </c>
      <c r="J18" s="42"/>
      <c r="K18" s="28"/>
      <c r="L18" s="43"/>
    </row>
    <row r="19" spans="1:12" ht="12.75">
      <c r="A19" s="44"/>
      <c r="B19" s="19"/>
      <c r="C19" s="19" t="s">
        <v>55</v>
      </c>
      <c r="D19" s="45" t="s">
        <v>83</v>
      </c>
      <c r="E19" s="135" t="s">
        <v>12</v>
      </c>
      <c r="F19" s="135"/>
      <c r="G19" s="135"/>
      <c r="H19" s="119">
        <f>SUM(I20:I21)</f>
        <v>2756.58</v>
      </c>
      <c r="I19" s="119"/>
      <c r="J19" s="42"/>
      <c r="K19" s="28"/>
      <c r="L19" s="43"/>
    </row>
    <row r="20" spans="1:12" ht="25.5">
      <c r="A20" s="29" t="s">
        <v>94</v>
      </c>
      <c r="B20" s="36" t="s">
        <v>101</v>
      </c>
      <c r="C20" s="50" t="s">
        <v>57</v>
      </c>
      <c r="D20" s="38" t="s">
        <v>105</v>
      </c>
      <c r="E20" s="97" t="s">
        <v>104</v>
      </c>
      <c r="F20" s="24">
        <v>1</v>
      </c>
      <c r="G20" s="40">
        <v>188.8</v>
      </c>
      <c r="H20" s="26">
        <f>ROUND(G20*1.2036,2)</f>
        <v>227.24</v>
      </c>
      <c r="I20" s="41">
        <f>ROUND(H20*F20,2)</f>
        <v>227.24</v>
      </c>
      <c r="J20" s="42"/>
      <c r="K20" s="28"/>
      <c r="L20" s="43"/>
    </row>
    <row r="21" spans="1:12" ht="12.75">
      <c r="A21" s="29" t="s">
        <v>94</v>
      </c>
      <c r="B21" s="36" t="s">
        <v>102</v>
      </c>
      <c r="C21" s="50" t="s">
        <v>58</v>
      </c>
      <c r="D21" s="38" t="s">
        <v>106</v>
      </c>
      <c r="E21" s="97" t="s">
        <v>15</v>
      </c>
      <c r="F21" s="24">
        <v>1887.57</v>
      </c>
      <c r="G21" s="40">
        <v>1.11</v>
      </c>
      <c r="H21" s="26">
        <f>ROUND(G21*1.2036,2)</f>
        <v>1.34</v>
      </c>
      <c r="I21" s="41">
        <f>ROUND(H21*F21,2)</f>
        <v>2529.34</v>
      </c>
      <c r="J21" s="42"/>
      <c r="K21" s="28"/>
      <c r="L21" s="43"/>
    </row>
    <row r="22" spans="1:12" ht="12.75">
      <c r="A22" s="44"/>
      <c r="B22" s="19"/>
      <c r="C22" s="19" t="s">
        <v>66</v>
      </c>
      <c r="D22" s="45" t="s">
        <v>84</v>
      </c>
      <c r="E22" s="135" t="s">
        <v>12</v>
      </c>
      <c r="F22" s="135"/>
      <c r="G22" s="135"/>
      <c r="H22" s="119">
        <f>SUM(I23:I30)</f>
        <v>51804.55</v>
      </c>
      <c r="I22" s="119"/>
      <c r="J22" s="42"/>
      <c r="K22" s="28"/>
      <c r="L22" s="43"/>
    </row>
    <row r="23" spans="1:12" ht="25.5">
      <c r="A23" s="29" t="s">
        <v>16</v>
      </c>
      <c r="B23" s="99" t="s">
        <v>86</v>
      </c>
      <c r="C23" s="50" t="s">
        <v>67</v>
      </c>
      <c r="D23" s="38" t="s">
        <v>112</v>
      </c>
      <c r="E23" s="97" t="s">
        <v>26</v>
      </c>
      <c r="F23" s="24">
        <v>450</v>
      </c>
      <c r="G23" s="40">
        <v>9.23</v>
      </c>
      <c r="H23" s="26">
        <f>ROUND(G23*1.2036,2)</f>
        <v>11.11</v>
      </c>
      <c r="I23" s="41">
        <f>ROUND(H23*F23,2)</f>
        <v>4999.5</v>
      </c>
      <c r="J23" s="42"/>
      <c r="K23" s="28"/>
      <c r="L23" s="43"/>
    </row>
    <row r="24" spans="1:12" ht="38.25">
      <c r="A24" s="29" t="s">
        <v>16</v>
      </c>
      <c r="B24" s="101" t="s">
        <v>87</v>
      </c>
      <c r="C24" s="50" t="s">
        <v>68</v>
      </c>
      <c r="D24" s="105" t="s">
        <v>113</v>
      </c>
      <c r="E24" s="97" t="s">
        <v>26</v>
      </c>
      <c r="F24" s="24">
        <v>585</v>
      </c>
      <c r="G24" s="40">
        <v>10.63</v>
      </c>
      <c r="H24" s="26">
        <f aca="true" t="shared" si="0" ref="H24:H30">ROUND(G24*1.2036,2)</f>
        <v>12.79</v>
      </c>
      <c r="I24" s="41">
        <f aca="true" t="shared" si="1" ref="I24:I30">ROUND(H24*F24,2)</f>
        <v>7482.15</v>
      </c>
      <c r="J24" s="42"/>
      <c r="K24" s="28"/>
      <c r="L24" s="43"/>
    </row>
    <row r="25" spans="1:12" ht="38.25">
      <c r="A25" s="29" t="s">
        <v>13</v>
      </c>
      <c r="B25" s="101" t="s">
        <v>88</v>
      </c>
      <c r="C25" s="50" t="s">
        <v>69</v>
      </c>
      <c r="D25" s="106" t="s">
        <v>115</v>
      </c>
      <c r="E25" s="97" t="s">
        <v>26</v>
      </c>
      <c r="F25" s="24">
        <v>450</v>
      </c>
      <c r="G25" s="40">
        <v>7.76</v>
      </c>
      <c r="H25" s="26">
        <f t="shared" si="0"/>
        <v>9.34</v>
      </c>
      <c r="I25" s="41">
        <f t="shared" si="1"/>
        <v>4203</v>
      </c>
      <c r="J25" s="42"/>
      <c r="K25" s="28"/>
      <c r="L25" s="43"/>
    </row>
    <row r="26" spans="1:12" ht="25.5">
      <c r="A26" s="29" t="s">
        <v>13</v>
      </c>
      <c r="B26" s="101" t="s">
        <v>89</v>
      </c>
      <c r="C26" s="50" t="s">
        <v>70</v>
      </c>
      <c r="D26" s="106" t="s">
        <v>116</v>
      </c>
      <c r="E26" s="97" t="s">
        <v>26</v>
      </c>
      <c r="F26" s="24">
        <v>190.8</v>
      </c>
      <c r="G26" s="40">
        <v>2.12</v>
      </c>
      <c r="H26" s="26">
        <f t="shared" si="0"/>
        <v>2.55</v>
      </c>
      <c r="I26" s="41">
        <f t="shared" si="1"/>
        <v>486.54</v>
      </c>
      <c r="J26" s="42"/>
      <c r="K26" s="28"/>
      <c r="L26" s="43"/>
    </row>
    <row r="27" spans="1:12" ht="51">
      <c r="A27" s="29" t="s">
        <v>13</v>
      </c>
      <c r="B27" s="101" t="s">
        <v>90</v>
      </c>
      <c r="C27" s="50" t="s">
        <v>71</v>
      </c>
      <c r="D27" s="106" t="s">
        <v>117</v>
      </c>
      <c r="E27" s="97" t="s">
        <v>26</v>
      </c>
      <c r="F27" s="24">
        <v>9.54</v>
      </c>
      <c r="G27" s="40">
        <v>135.87</v>
      </c>
      <c r="H27" s="26">
        <f t="shared" si="0"/>
        <v>163.53</v>
      </c>
      <c r="I27" s="41">
        <f t="shared" si="1"/>
        <v>1560.08</v>
      </c>
      <c r="J27" s="42"/>
      <c r="K27" s="28"/>
      <c r="L27" s="43"/>
    </row>
    <row r="28" spans="1:12" ht="51">
      <c r="A28" s="29" t="s">
        <v>13</v>
      </c>
      <c r="B28" s="101" t="s">
        <v>91</v>
      </c>
      <c r="C28" s="50" t="s">
        <v>72</v>
      </c>
      <c r="D28" s="106" t="s">
        <v>118</v>
      </c>
      <c r="E28" s="97" t="s">
        <v>65</v>
      </c>
      <c r="F28" s="24">
        <v>53</v>
      </c>
      <c r="G28" s="40">
        <v>96.16</v>
      </c>
      <c r="H28" s="26">
        <f t="shared" si="0"/>
        <v>115.74</v>
      </c>
      <c r="I28" s="41">
        <f t="shared" si="1"/>
        <v>6134.22</v>
      </c>
      <c r="J28" s="42"/>
      <c r="K28" s="28"/>
      <c r="L28" s="43"/>
    </row>
    <row r="29" spans="1:12" ht="63.75">
      <c r="A29" s="29" t="s">
        <v>13</v>
      </c>
      <c r="B29" s="102" t="s">
        <v>92</v>
      </c>
      <c r="C29" s="50" t="s">
        <v>73</v>
      </c>
      <c r="D29" s="106" t="s">
        <v>119</v>
      </c>
      <c r="E29" s="97" t="s">
        <v>26</v>
      </c>
      <c r="F29" s="24">
        <v>184.14</v>
      </c>
      <c r="G29" s="40">
        <v>9.37</v>
      </c>
      <c r="H29" s="26">
        <f t="shared" si="0"/>
        <v>11.28</v>
      </c>
      <c r="I29" s="41">
        <f t="shared" si="1"/>
        <v>2077.1</v>
      </c>
      <c r="J29" s="42"/>
      <c r="K29" s="28"/>
      <c r="L29" s="43"/>
    </row>
    <row r="30" spans="1:12" ht="25.5">
      <c r="A30" s="29" t="s">
        <v>16</v>
      </c>
      <c r="B30" s="103" t="s">
        <v>93</v>
      </c>
      <c r="C30" s="50" t="s">
        <v>85</v>
      </c>
      <c r="D30" s="38" t="s">
        <v>114</v>
      </c>
      <c r="E30" s="97" t="s">
        <v>103</v>
      </c>
      <c r="F30" s="24">
        <v>9</v>
      </c>
      <c r="G30" s="40">
        <v>2295.15</v>
      </c>
      <c r="H30" s="26">
        <f t="shared" si="0"/>
        <v>2762.44</v>
      </c>
      <c r="I30" s="41">
        <f t="shared" si="1"/>
        <v>24861.96</v>
      </c>
      <c r="J30" s="42"/>
      <c r="K30" s="28"/>
      <c r="L30" s="43"/>
    </row>
    <row r="31" spans="1:12" ht="12.75">
      <c r="A31" s="44"/>
      <c r="B31" s="19"/>
      <c r="C31" s="19" t="s">
        <v>74</v>
      </c>
      <c r="D31" s="107" t="s">
        <v>56</v>
      </c>
      <c r="E31" s="135" t="s">
        <v>12</v>
      </c>
      <c r="F31" s="135"/>
      <c r="G31" s="135"/>
      <c r="H31" s="119">
        <f>SUM(I32:I38)</f>
        <v>1121.87</v>
      </c>
      <c r="I31" s="119"/>
      <c r="J31" s="42"/>
      <c r="K31" s="28"/>
      <c r="L31" s="43"/>
    </row>
    <row r="32" spans="1:12" ht="12.75">
      <c r="A32" s="29" t="s">
        <v>13</v>
      </c>
      <c r="B32" s="36" t="s">
        <v>59</v>
      </c>
      <c r="C32" s="50" t="s">
        <v>120</v>
      </c>
      <c r="D32" s="106" t="s">
        <v>131</v>
      </c>
      <c r="E32" s="97" t="s">
        <v>65</v>
      </c>
      <c r="F32" s="24">
        <v>7.2</v>
      </c>
      <c r="G32" s="40">
        <v>12.43</v>
      </c>
      <c r="H32" s="26">
        <f>ROUND(G32*1.2036,2)</f>
        <v>14.96</v>
      </c>
      <c r="I32" s="41">
        <f>ROUND(H32*F32,2)</f>
        <v>107.71</v>
      </c>
      <c r="J32" s="42"/>
      <c r="K32" s="28"/>
      <c r="L32" s="43"/>
    </row>
    <row r="33" spans="1:12" ht="12.75">
      <c r="A33" s="29" t="s">
        <v>16</v>
      </c>
      <c r="B33" s="36" t="s">
        <v>60</v>
      </c>
      <c r="C33" s="50" t="s">
        <v>121</v>
      </c>
      <c r="D33" s="105" t="s">
        <v>128</v>
      </c>
      <c r="E33" s="97" t="s">
        <v>26</v>
      </c>
      <c r="F33" s="24">
        <v>0.76</v>
      </c>
      <c r="G33" s="40">
        <v>173.47</v>
      </c>
      <c r="H33" s="26">
        <f aca="true" t="shared" si="2" ref="H33:H38">ROUND(G33*1.2036,2)</f>
        <v>208.79</v>
      </c>
      <c r="I33" s="41">
        <f aca="true" t="shared" si="3" ref="I33:I38">ROUND(H33*F33,2)</f>
        <v>158.68</v>
      </c>
      <c r="J33" s="42"/>
      <c r="K33" s="28"/>
      <c r="L33" s="43"/>
    </row>
    <row r="34" spans="1:12" ht="25.5">
      <c r="A34" s="29" t="s">
        <v>13</v>
      </c>
      <c r="B34" s="36" t="s">
        <v>61</v>
      </c>
      <c r="C34" s="50" t="s">
        <v>122</v>
      </c>
      <c r="D34" s="106" t="s">
        <v>132</v>
      </c>
      <c r="E34" s="97" t="s">
        <v>26</v>
      </c>
      <c r="F34" s="24">
        <v>0.98</v>
      </c>
      <c r="G34" s="40">
        <v>24.75</v>
      </c>
      <c r="H34" s="26">
        <f t="shared" si="2"/>
        <v>29.79</v>
      </c>
      <c r="I34" s="41">
        <f t="shared" si="3"/>
        <v>29.19</v>
      </c>
      <c r="J34" s="42"/>
      <c r="K34" s="28"/>
      <c r="L34" s="43"/>
    </row>
    <row r="35" spans="1:12" ht="25.5">
      <c r="A35" s="29" t="s">
        <v>13</v>
      </c>
      <c r="B35" s="36" t="s">
        <v>62</v>
      </c>
      <c r="C35" s="50" t="s">
        <v>123</v>
      </c>
      <c r="D35" s="106" t="s">
        <v>133</v>
      </c>
      <c r="E35" s="97" t="s">
        <v>26</v>
      </c>
      <c r="F35" s="24">
        <v>0.98</v>
      </c>
      <c r="G35" s="40">
        <v>4.66</v>
      </c>
      <c r="H35" s="26">
        <f t="shared" si="2"/>
        <v>5.61</v>
      </c>
      <c r="I35" s="41">
        <f t="shared" si="3"/>
        <v>5.5</v>
      </c>
      <c r="J35" s="42"/>
      <c r="K35" s="28"/>
      <c r="L35" s="43"/>
    </row>
    <row r="36" spans="1:12" ht="12.75">
      <c r="A36" s="29" t="s">
        <v>16</v>
      </c>
      <c r="B36" s="36" t="s">
        <v>24</v>
      </c>
      <c r="C36" s="50" t="s">
        <v>124</v>
      </c>
      <c r="D36" s="105" t="s">
        <v>129</v>
      </c>
      <c r="E36" s="97" t="s">
        <v>26</v>
      </c>
      <c r="F36" s="24">
        <v>0.54</v>
      </c>
      <c r="G36" s="40">
        <v>136.14</v>
      </c>
      <c r="H36" s="26">
        <f t="shared" si="2"/>
        <v>163.86</v>
      </c>
      <c r="I36" s="41">
        <f t="shared" si="3"/>
        <v>88.48</v>
      </c>
      <c r="J36" s="42"/>
      <c r="K36" s="28"/>
      <c r="L36" s="43"/>
    </row>
    <row r="37" spans="1:12" ht="38.25">
      <c r="A37" s="29" t="s">
        <v>13</v>
      </c>
      <c r="B37" s="36" t="s">
        <v>63</v>
      </c>
      <c r="C37" s="50" t="s">
        <v>125</v>
      </c>
      <c r="D37" s="106" t="s">
        <v>134</v>
      </c>
      <c r="E37" s="97" t="s">
        <v>26</v>
      </c>
      <c r="F37" s="24">
        <v>0.76</v>
      </c>
      <c r="G37" s="40">
        <v>548.48</v>
      </c>
      <c r="H37" s="26">
        <f t="shared" si="2"/>
        <v>660.15</v>
      </c>
      <c r="I37" s="41">
        <f t="shared" si="3"/>
        <v>501.71</v>
      </c>
      <c r="J37" s="42"/>
      <c r="K37" s="28"/>
      <c r="L37" s="43"/>
    </row>
    <row r="38" spans="1:12" ht="25.5">
      <c r="A38" s="29" t="s">
        <v>16</v>
      </c>
      <c r="B38" s="36" t="s">
        <v>64</v>
      </c>
      <c r="C38" s="50" t="s">
        <v>153</v>
      </c>
      <c r="D38" s="38" t="s">
        <v>130</v>
      </c>
      <c r="E38" s="97" t="s">
        <v>15</v>
      </c>
      <c r="F38" s="24">
        <v>1.88</v>
      </c>
      <c r="G38" s="40">
        <v>101.91</v>
      </c>
      <c r="H38" s="26">
        <f t="shared" si="2"/>
        <v>122.66</v>
      </c>
      <c r="I38" s="41">
        <f t="shared" si="3"/>
        <v>230.6</v>
      </c>
      <c r="J38" s="42"/>
      <c r="K38" s="28"/>
      <c r="L38" s="43"/>
    </row>
    <row r="39" spans="1:12" ht="12.75">
      <c r="A39" s="44"/>
      <c r="B39" s="111"/>
      <c r="C39" s="19" t="s">
        <v>126</v>
      </c>
      <c r="D39" s="107" t="s">
        <v>99</v>
      </c>
      <c r="E39" s="135" t="s">
        <v>12</v>
      </c>
      <c r="F39" s="135"/>
      <c r="G39" s="135"/>
      <c r="H39" s="119">
        <f>SUM(I40:I51)</f>
        <v>331109.67000000004</v>
      </c>
      <c r="I39" s="119"/>
      <c r="J39" s="42"/>
      <c r="K39" s="28"/>
      <c r="L39" s="43"/>
    </row>
    <row r="40" spans="1:12" ht="51">
      <c r="A40" s="109" t="s">
        <v>13</v>
      </c>
      <c r="B40" s="113" t="s">
        <v>80</v>
      </c>
      <c r="C40" s="110" t="s">
        <v>127</v>
      </c>
      <c r="D40" s="106" t="s">
        <v>144</v>
      </c>
      <c r="E40" s="97" t="s">
        <v>65</v>
      </c>
      <c r="F40" s="24">
        <v>227.47</v>
      </c>
      <c r="G40" s="40">
        <v>35.41</v>
      </c>
      <c r="H40" s="26">
        <f>ROUND(G40*1.2036,2)</f>
        <v>42.62</v>
      </c>
      <c r="I40" s="41">
        <f>ROUND(H40*F40,2)</f>
        <v>9694.77</v>
      </c>
      <c r="J40" s="42"/>
      <c r="K40" s="28"/>
      <c r="L40" s="43"/>
    </row>
    <row r="41" spans="1:12" ht="38.25">
      <c r="A41" s="109" t="s">
        <v>13</v>
      </c>
      <c r="B41" s="114" t="s">
        <v>137</v>
      </c>
      <c r="C41" s="110" t="s">
        <v>154</v>
      </c>
      <c r="D41" s="106" t="s">
        <v>145</v>
      </c>
      <c r="E41" s="97" t="s">
        <v>15</v>
      </c>
      <c r="F41" s="24">
        <v>1887.57</v>
      </c>
      <c r="G41" s="40">
        <v>12.53</v>
      </c>
      <c r="H41" s="26">
        <f aca="true" t="shared" si="4" ref="H41:H51">ROUND(G41*1.2036,2)</f>
        <v>15.08</v>
      </c>
      <c r="I41" s="41">
        <f aca="true" t="shared" si="5" ref="I41:I51">ROUND(H41*F41,2)</f>
        <v>28464.56</v>
      </c>
      <c r="J41" s="42"/>
      <c r="K41" s="28"/>
      <c r="L41" s="43"/>
    </row>
    <row r="42" spans="1:12" ht="12.75">
      <c r="A42" s="109" t="s">
        <v>16</v>
      </c>
      <c r="B42" s="114" t="s">
        <v>24</v>
      </c>
      <c r="C42" s="110" t="s">
        <v>155</v>
      </c>
      <c r="D42" s="105" t="s">
        <v>129</v>
      </c>
      <c r="E42" s="97" t="s">
        <v>26</v>
      </c>
      <c r="F42" s="24">
        <v>283.14</v>
      </c>
      <c r="G42" s="40">
        <v>136.14</v>
      </c>
      <c r="H42" s="26">
        <f t="shared" si="4"/>
        <v>163.86</v>
      </c>
      <c r="I42" s="41">
        <f t="shared" si="5"/>
        <v>46395.32</v>
      </c>
      <c r="J42" s="42"/>
      <c r="K42" s="28"/>
      <c r="L42" s="43"/>
    </row>
    <row r="43" spans="1:12" ht="38.25">
      <c r="A43" s="109" t="s">
        <v>13</v>
      </c>
      <c r="B43" s="114" t="s">
        <v>138</v>
      </c>
      <c r="C43" s="110" t="s">
        <v>156</v>
      </c>
      <c r="D43" s="106" t="s">
        <v>146</v>
      </c>
      <c r="E43" s="97" t="s">
        <v>26</v>
      </c>
      <c r="F43" s="24">
        <v>94.38</v>
      </c>
      <c r="G43" s="40">
        <v>870.71</v>
      </c>
      <c r="H43" s="26">
        <f t="shared" si="4"/>
        <v>1047.99</v>
      </c>
      <c r="I43" s="41">
        <f t="shared" si="5"/>
        <v>98909.3</v>
      </c>
      <c r="J43" s="42"/>
      <c r="K43" s="28"/>
      <c r="L43" s="43"/>
    </row>
    <row r="44" spans="1:12" ht="38.25">
      <c r="A44" s="109" t="s">
        <v>13</v>
      </c>
      <c r="B44" s="114" t="s">
        <v>139</v>
      </c>
      <c r="C44" s="110" t="s">
        <v>157</v>
      </c>
      <c r="D44" s="106" t="s">
        <v>147</v>
      </c>
      <c r="E44" s="97" t="s">
        <v>26</v>
      </c>
      <c r="F44" s="24">
        <v>56.63</v>
      </c>
      <c r="G44" s="40">
        <v>920.65</v>
      </c>
      <c r="H44" s="26">
        <f t="shared" si="4"/>
        <v>1108.09</v>
      </c>
      <c r="I44" s="41">
        <f t="shared" si="5"/>
        <v>62751.14</v>
      </c>
      <c r="J44" s="42"/>
      <c r="K44" s="28"/>
      <c r="L44" s="43"/>
    </row>
    <row r="45" spans="1:12" ht="25.5">
      <c r="A45" s="109" t="s">
        <v>13</v>
      </c>
      <c r="B45" s="114" t="s">
        <v>140</v>
      </c>
      <c r="C45" s="110" t="s">
        <v>158</v>
      </c>
      <c r="D45" s="106" t="s">
        <v>148</v>
      </c>
      <c r="E45" s="97" t="s">
        <v>142</v>
      </c>
      <c r="F45" s="24">
        <f>(F43+F44)*2.4</f>
        <v>362.424</v>
      </c>
      <c r="G45" s="40">
        <v>3</v>
      </c>
      <c r="H45" s="26">
        <f t="shared" si="4"/>
        <v>3.61</v>
      </c>
      <c r="I45" s="41">
        <f t="shared" si="5"/>
        <v>1308.35</v>
      </c>
      <c r="J45" s="42"/>
      <c r="K45" s="28"/>
      <c r="L45" s="43"/>
    </row>
    <row r="46" spans="1:12" ht="25.5">
      <c r="A46" s="109" t="s">
        <v>13</v>
      </c>
      <c r="B46" s="114" t="s">
        <v>76</v>
      </c>
      <c r="C46" s="110" t="s">
        <v>159</v>
      </c>
      <c r="D46" s="106" t="s">
        <v>150</v>
      </c>
      <c r="E46" s="97" t="s">
        <v>15</v>
      </c>
      <c r="F46" s="24">
        <v>1887.57</v>
      </c>
      <c r="G46" s="40">
        <v>6.86</v>
      </c>
      <c r="H46" s="26">
        <f t="shared" si="4"/>
        <v>8.26</v>
      </c>
      <c r="I46" s="41">
        <f t="shared" si="5"/>
        <v>15591.33</v>
      </c>
      <c r="J46" s="42"/>
      <c r="K46" s="28"/>
      <c r="L46" s="43"/>
    </row>
    <row r="47" spans="1:12" ht="25.5">
      <c r="A47" s="109" t="s">
        <v>13</v>
      </c>
      <c r="B47" s="114" t="s">
        <v>75</v>
      </c>
      <c r="C47" s="110" t="s">
        <v>160</v>
      </c>
      <c r="D47" s="106" t="s">
        <v>151</v>
      </c>
      <c r="E47" s="97" t="s">
        <v>15</v>
      </c>
      <c r="F47" s="24">
        <v>3775.14</v>
      </c>
      <c r="G47" s="40">
        <v>1.9</v>
      </c>
      <c r="H47" s="26">
        <f t="shared" si="4"/>
        <v>2.29</v>
      </c>
      <c r="I47" s="41">
        <f t="shared" si="5"/>
        <v>8645.07</v>
      </c>
      <c r="J47" s="42"/>
      <c r="K47" s="28"/>
      <c r="L47" s="43"/>
    </row>
    <row r="48" spans="1:12" ht="38.25">
      <c r="A48" s="109" t="s">
        <v>13</v>
      </c>
      <c r="B48" s="114" t="s">
        <v>28</v>
      </c>
      <c r="C48" s="110" t="s">
        <v>161</v>
      </c>
      <c r="D48" s="106" t="s">
        <v>149</v>
      </c>
      <c r="E48" s="97" t="s">
        <v>29</v>
      </c>
      <c r="F48" s="24">
        <f>(F45*28.4)</f>
        <v>10292.8416</v>
      </c>
      <c r="G48" s="40">
        <v>0.87</v>
      </c>
      <c r="H48" s="26">
        <f t="shared" si="4"/>
        <v>1.05</v>
      </c>
      <c r="I48" s="41">
        <f t="shared" si="5"/>
        <v>10807.48</v>
      </c>
      <c r="J48" s="42"/>
      <c r="K48" s="28"/>
      <c r="L48" s="43"/>
    </row>
    <row r="49" spans="1:12" ht="25.5">
      <c r="A49" s="109" t="s">
        <v>16</v>
      </c>
      <c r="B49" s="114" t="s">
        <v>141</v>
      </c>
      <c r="C49" s="110" t="s">
        <v>162</v>
      </c>
      <c r="D49" s="38" t="s">
        <v>143</v>
      </c>
      <c r="E49" s="97" t="s">
        <v>26</v>
      </c>
      <c r="F49" s="24">
        <v>1.38</v>
      </c>
      <c r="G49" s="40">
        <v>488.08</v>
      </c>
      <c r="H49" s="26">
        <f t="shared" si="4"/>
        <v>587.45</v>
      </c>
      <c r="I49" s="41">
        <f t="shared" si="5"/>
        <v>810.68</v>
      </c>
      <c r="J49" s="42"/>
      <c r="K49" s="28"/>
      <c r="L49" s="43"/>
    </row>
    <row r="50" spans="1:12" ht="12.75">
      <c r="A50" s="109" t="s">
        <v>16</v>
      </c>
      <c r="B50" s="114" t="s">
        <v>24</v>
      </c>
      <c r="C50" s="110" t="s">
        <v>163</v>
      </c>
      <c r="D50" s="105" t="s">
        <v>129</v>
      </c>
      <c r="E50" s="97" t="s">
        <v>26</v>
      </c>
      <c r="F50" s="24">
        <v>43.85</v>
      </c>
      <c r="G50" s="40">
        <v>136.14</v>
      </c>
      <c r="H50" s="26">
        <f t="shared" si="4"/>
        <v>163.86</v>
      </c>
      <c r="I50" s="41">
        <f t="shared" si="5"/>
        <v>7185.26</v>
      </c>
      <c r="J50" s="42"/>
      <c r="K50" s="28"/>
      <c r="L50" s="43"/>
    </row>
    <row r="51" spans="1:12" ht="38.25">
      <c r="A51" s="109" t="s">
        <v>13</v>
      </c>
      <c r="B51" s="115" t="s">
        <v>63</v>
      </c>
      <c r="C51" s="110" t="s">
        <v>164</v>
      </c>
      <c r="D51" s="106" t="s">
        <v>134</v>
      </c>
      <c r="E51" s="97" t="s">
        <v>26</v>
      </c>
      <c r="F51" s="24">
        <v>61.42</v>
      </c>
      <c r="G51" s="40">
        <v>548.48</v>
      </c>
      <c r="H51" s="26">
        <f t="shared" si="4"/>
        <v>660.15</v>
      </c>
      <c r="I51" s="41">
        <f t="shared" si="5"/>
        <v>40546.41</v>
      </c>
      <c r="J51" s="42"/>
      <c r="K51" s="28"/>
      <c r="L51" s="43"/>
    </row>
    <row r="52" spans="1:12" ht="12.75">
      <c r="A52" s="44"/>
      <c r="B52" s="112"/>
      <c r="C52" s="19" t="s">
        <v>165</v>
      </c>
      <c r="D52" s="116" t="s">
        <v>77</v>
      </c>
      <c r="E52" s="135" t="s">
        <v>12</v>
      </c>
      <c r="F52" s="135"/>
      <c r="G52" s="135"/>
      <c r="H52" s="119">
        <f>SUM(I53:I53)</f>
        <v>304.74</v>
      </c>
      <c r="I52" s="119"/>
      <c r="J52" s="42"/>
      <c r="K52" s="28" t="e">
        <f>ROUND(F52*#REF!,2)</f>
        <v>#REF!</v>
      </c>
      <c r="L52" s="43"/>
    </row>
    <row r="53" spans="1:12" ht="25.5">
      <c r="A53" s="29" t="s">
        <v>13</v>
      </c>
      <c r="B53" s="46">
        <v>72947</v>
      </c>
      <c r="C53" s="50" t="s">
        <v>166</v>
      </c>
      <c r="D53" s="106" t="s">
        <v>136</v>
      </c>
      <c r="E53" s="108" t="s">
        <v>15</v>
      </c>
      <c r="F53" s="47">
        <v>16.68</v>
      </c>
      <c r="G53" s="48">
        <v>15.18</v>
      </c>
      <c r="H53" s="49">
        <f>ROUND(G53*1.2036,2)</f>
        <v>18.27</v>
      </c>
      <c r="I53" s="41">
        <f>ROUND(H53*F53,2)</f>
        <v>304.74</v>
      </c>
      <c r="J53" s="42"/>
      <c r="K53" s="28">
        <f>ROUND(F53*H53,2)</f>
        <v>304.74</v>
      </c>
      <c r="L53" s="43"/>
    </row>
    <row r="54" spans="1:12" ht="15.75" customHeight="1">
      <c r="A54" s="51"/>
      <c r="B54" s="127" t="s">
        <v>30</v>
      </c>
      <c r="C54" s="127"/>
      <c r="D54" s="128"/>
      <c r="E54" s="129" t="s">
        <v>12</v>
      </c>
      <c r="F54" s="129"/>
      <c r="G54" s="129"/>
      <c r="H54" s="52" t="s">
        <v>31</v>
      </c>
      <c r="I54" s="53">
        <f>SUM(H9,H15,H31,H39,H52,H19,H22)</f>
        <v>426278.59</v>
      </c>
      <c r="J54" s="4"/>
      <c r="K54" s="54" t="e">
        <f>SUM(K9:K53)</f>
        <v>#REF!</v>
      </c>
      <c r="L54" s="54">
        <f>SUM(L9:L53)</f>
        <v>15467.059999999998</v>
      </c>
    </row>
    <row r="55" spans="1:12" ht="15.75" customHeight="1">
      <c r="A55" s="55"/>
      <c r="B55" s="55"/>
      <c r="C55" s="55"/>
      <c r="D55" s="55"/>
      <c r="E55" s="55"/>
      <c r="F55" s="55"/>
      <c r="G55" s="55"/>
      <c r="H55" s="55"/>
      <c r="I55" s="55"/>
      <c r="J55" s="56"/>
      <c r="K55" s="57"/>
      <c r="L55" s="57"/>
    </row>
    <row r="56" spans="1:12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6"/>
      <c r="K56" s="57"/>
      <c r="L56" s="57"/>
    </row>
    <row r="57" spans="1:12" ht="12.7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59"/>
      <c r="K57" s="60"/>
      <c r="L57" s="60"/>
    </row>
    <row r="58" spans="1:12" ht="12.75">
      <c r="A58" s="4"/>
      <c r="B58" s="61"/>
      <c r="C58" s="61"/>
      <c r="D58" s="62"/>
      <c r="E58" s="4"/>
      <c r="F58" s="63"/>
      <c r="G58" s="64"/>
      <c r="H58" s="65"/>
      <c r="I58" s="65"/>
      <c r="J58" s="56"/>
      <c r="K58" s="57"/>
      <c r="L58" s="57"/>
    </row>
    <row r="59" spans="1:12" ht="12.75">
      <c r="A59" s="4"/>
      <c r="B59" s="61"/>
      <c r="C59" s="61"/>
      <c r="D59" s="62"/>
      <c r="E59" s="4"/>
      <c r="F59" s="63"/>
      <c r="G59" s="64"/>
      <c r="H59" s="65"/>
      <c r="I59" s="65"/>
      <c r="J59" s="56"/>
      <c r="K59" s="57"/>
      <c r="L59" s="57"/>
    </row>
    <row r="60" spans="1:12" ht="12.75">
      <c r="A60" s="4"/>
      <c r="B60" s="61"/>
      <c r="C60" s="61"/>
      <c r="D60" s="62"/>
      <c r="E60" s="4"/>
      <c r="F60" s="63"/>
      <c r="G60" s="64"/>
      <c r="H60" s="65"/>
      <c r="I60" s="65"/>
      <c r="J60" s="56"/>
      <c r="K60" s="57"/>
      <c r="L60" s="57"/>
    </row>
    <row r="61" spans="1:12" ht="12.75">
      <c r="A61" s="4"/>
      <c r="B61" s="61"/>
      <c r="C61" s="61"/>
      <c r="D61" s="62"/>
      <c r="E61" s="4"/>
      <c r="F61" s="63"/>
      <c r="G61" s="64"/>
      <c r="H61" s="65"/>
      <c r="I61" s="65"/>
      <c r="J61" s="56"/>
      <c r="K61" s="57"/>
      <c r="L61" s="57"/>
    </row>
    <row r="62" spans="1:12" ht="12.75">
      <c r="A62" s="131"/>
      <c r="B62" s="131"/>
      <c r="C62" s="131"/>
      <c r="D62" s="131"/>
      <c r="E62" s="131"/>
      <c r="F62" s="131"/>
      <c r="G62" s="131"/>
      <c r="H62" s="131"/>
      <c r="I62" s="131"/>
      <c r="J62" s="56"/>
      <c r="K62" s="57"/>
      <c r="L62" s="57"/>
    </row>
    <row r="63" spans="1:12" ht="12.75">
      <c r="A63" s="131"/>
      <c r="B63" s="131"/>
      <c r="C63" s="131"/>
      <c r="D63" s="131"/>
      <c r="E63" s="131"/>
      <c r="F63" s="131"/>
      <c r="G63" s="131"/>
      <c r="H63" s="131"/>
      <c r="I63" s="131"/>
      <c r="J63" s="56"/>
      <c r="K63" s="57"/>
      <c r="L63" s="57"/>
    </row>
    <row r="64" spans="1:12" ht="12.75">
      <c r="A64" s="131"/>
      <c r="B64" s="131"/>
      <c r="C64" s="131"/>
      <c r="D64" s="131"/>
      <c r="E64" s="131"/>
      <c r="F64" s="131"/>
      <c r="G64" s="131"/>
      <c r="H64" s="131"/>
      <c r="I64" s="131"/>
      <c r="J64" s="56"/>
      <c r="K64" s="57"/>
      <c r="L64" s="57"/>
    </row>
  </sheetData>
  <sheetProtection selectLockedCells="1" selectUnlockedCells="1"/>
  <mergeCells count="35">
    <mergeCell ref="H19:I19"/>
    <mergeCell ref="E22:G22"/>
    <mergeCell ref="H22:I22"/>
    <mergeCell ref="D6:D7"/>
    <mergeCell ref="E6:E7"/>
    <mergeCell ref="A63:I63"/>
    <mergeCell ref="A64:I64"/>
    <mergeCell ref="E15:G15"/>
    <mergeCell ref="H15:I15"/>
    <mergeCell ref="E31:G31"/>
    <mergeCell ref="H31:I31"/>
    <mergeCell ref="E39:G39"/>
    <mergeCell ref="H39:I39"/>
    <mergeCell ref="E52:G52"/>
    <mergeCell ref="H52:I52"/>
    <mergeCell ref="B54:D54"/>
    <mergeCell ref="E54:G54"/>
    <mergeCell ref="A57:I57"/>
    <mergeCell ref="A62:I62"/>
    <mergeCell ref="F6:F7"/>
    <mergeCell ref="G6:G7"/>
    <mergeCell ref="H6:H7"/>
    <mergeCell ref="I6:I7"/>
    <mergeCell ref="C6:C7"/>
    <mergeCell ref="E19:G19"/>
    <mergeCell ref="K7:L7"/>
    <mergeCell ref="E9:G9"/>
    <mergeCell ref="H9:I9"/>
    <mergeCell ref="D1:I2"/>
    <mergeCell ref="A2:B5"/>
    <mergeCell ref="D3:I3"/>
    <mergeCell ref="D4:I4"/>
    <mergeCell ref="D5:I5"/>
    <mergeCell ref="A6:A7"/>
    <mergeCell ref="B6:B7"/>
  </mergeCells>
  <conditionalFormatting sqref="B10:B14">
    <cfRule type="expression" priority="41" dxfId="41" stopIfTrue="1">
      <formula>$C10=1</formula>
    </cfRule>
    <cfRule type="expression" priority="42" dxfId="1" stopIfTrue="1">
      <formula>OR($C10=0,$C10=2,$C10=3,$C10=4)</formula>
    </cfRule>
  </conditionalFormatting>
  <conditionalFormatting sqref="D10">
    <cfRule type="expression" priority="39" dxfId="38" stopIfTrue="1">
      <formula>$C10=1</formula>
    </cfRule>
    <cfRule type="expression" priority="40" dxfId="37" stopIfTrue="1">
      <formula>OR($C10=0,$C10=2,$C10=3,$C10=4)</formula>
    </cfRule>
  </conditionalFormatting>
  <conditionalFormatting sqref="B23">
    <cfRule type="expression" priority="37" dxfId="41" stopIfTrue="1">
      <formula>$C23=1</formula>
    </cfRule>
    <cfRule type="expression" priority="38" dxfId="1" stopIfTrue="1">
      <formula>OR($C23=0,$C23=2,$C23=3,$C23=4)</formula>
    </cfRule>
  </conditionalFormatting>
  <conditionalFormatting sqref="B24">
    <cfRule type="expression" priority="35" dxfId="41" stopIfTrue="1">
      <formula>$C24=1</formula>
    </cfRule>
    <cfRule type="expression" priority="36" dxfId="1" stopIfTrue="1">
      <formula>OR($C24=0,$C24=2,$C24=3,$C24=4)</formula>
    </cfRule>
  </conditionalFormatting>
  <conditionalFormatting sqref="B25">
    <cfRule type="expression" priority="33" dxfId="41" stopIfTrue="1">
      <formula>$C25=1</formula>
    </cfRule>
    <cfRule type="expression" priority="34" dxfId="1" stopIfTrue="1">
      <formula>OR($C25=0,$C25=2,$C25=3,$C25=4)</formula>
    </cfRule>
  </conditionalFormatting>
  <conditionalFormatting sqref="B26">
    <cfRule type="expression" priority="31" dxfId="41" stopIfTrue="1">
      <formula>$C26=1</formula>
    </cfRule>
    <cfRule type="expression" priority="32" dxfId="1" stopIfTrue="1">
      <formula>OR($C26=0,$C26=2,$C26=3,$C26=4)</formula>
    </cfRule>
  </conditionalFormatting>
  <conditionalFormatting sqref="B27">
    <cfRule type="expression" priority="29" dxfId="41" stopIfTrue="1">
      <formula>$C27=1</formula>
    </cfRule>
    <cfRule type="expression" priority="30" dxfId="1" stopIfTrue="1">
      <formula>OR($C27=0,$C27=2,$C27=3,$C27=4)</formula>
    </cfRule>
  </conditionalFormatting>
  <conditionalFormatting sqref="B28">
    <cfRule type="expression" priority="27" dxfId="41" stopIfTrue="1">
      <formula>$C28=1</formula>
    </cfRule>
    <cfRule type="expression" priority="28" dxfId="1" stopIfTrue="1">
      <formula>OR($C28=0,$C28=2,$C28=3,$C28=4)</formula>
    </cfRule>
  </conditionalFormatting>
  <conditionalFormatting sqref="B29">
    <cfRule type="expression" priority="25" dxfId="41" stopIfTrue="1">
      <formula>$C29=1</formula>
    </cfRule>
    <cfRule type="expression" priority="26" dxfId="1" stopIfTrue="1">
      <formula>OR($C29=0,$C29=2,$C29=3,$C29=4)</formula>
    </cfRule>
  </conditionalFormatting>
  <conditionalFormatting sqref="B30">
    <cfRule type="expression" priority="23" dxfId="41" stopIfTrue="1">
      <formula>$C30=1</formula>
    </cfRule>
    <cfRule type="expression" priority="24" dxfId="1" stopIfTrue="1">
      <formula>OR($C30=0,$C30=2,$C30=3,$C30=4)</formula>
    </cfRule>
  </conditionalFormatting>
  <conditionalFormatting sqref="B40:B41">
    <cfRule type="expression" priority="21" dxfId="41" stopIfTrue="1">
      <formula>$C40=1</formula>
    </cfRule>
    <cfRule type="expression" priority="22" dxfId="1" stopIfTrue="1">
      <formula>OR($C40=0,$C40=2,$C40=3,$C40=4)</formula>
    </cfRule>
  </conditionalFormatting>
  <conditionalFormatting sqref="B42:B43">
    <cfRule type="expression" priority="19" dxfId="41" stopIfTrue="1">
      <formula>$C42=1</formula>
    </cfRule>
    <cfRule type="expression" priority="20" dxfId="1" stopIfTrue="1">
      <formula>OR($C42=0,$C42=2,$C42=3,$C42=4)</formula>
    </cfRule>
  </conditionalFormatting>
  <conditionalFormatting sqref="B44">
    <cfRule type="expression" priority="17" dxfId="41" stopIfTrue="1">
      <formula>$C44=1</formula>
    </cfRule>
    <cfRule type="expression" priority="18" dxfId="1" stopIfTrue="1">
      <formula>OR($C44=0,$C44=2,$C44=3,$C44=4)</formula>
    </cfRule>
  </conditionalFormatting>
  <conditionalFormatting sqref="B45">
    <cfRule type="expression" priority="15" dxfId="41" stopIfTrue="1">
      <formula>$C45=1</formula>
    </cfRule>
    <cfRule type="expression" priority="16" dxfId="1" stopIfTrue="1">
      <formula>OR($C45=0,$C45=2,$C45=3,$C45=4)</formula>
    </cfRule>
  </conditionalFormatting>
  <conditionalFormatting sqref="B46">
    <cfRule type="expression" priority="13" dxfId="41" stopIfTrue="1">
      <formula>$C46=1</formula>
    </cfRule>
    <cfRule type="expression" priority="14" dxfId="1" stopIfTrue="1">
      <formula>OR($C46=0,$C46=2,$C46=3,$C46=4)</formula>
    </cfRule>
  </conditionalFormatting>
  <conditionalFormatting sqref="B47">
    <cfRule type="expression" priority="9" dxfId="41" stopIfTrue="1">
      <formula>$C47=1</formula>
    </cfRule>
    <cfRule type="expression" priority="10" dxfId="1" stopIfTrue="1">
      <formula>OR($C47=0,$C47=2,$C47=3,$C47=4)</formula>
    </cfRule>
  </conditionalFormatting>
  <conditionalFormatting sqref="B48">
    <cfRule type="expression" priority="7" dxfId="41" stopIfTrue="1">
      <formula>$C48=1</formula>
    </cfRule>
    <cfRule type="expression" priority="8" dxfId="1" stopIfTrue="1">
      <formula>OR($C48=0,$C48=2,$C48=3,$C48=4)</formula>
    </cfRule>
  </conditionalFormatting>
  <conditionalFormatting sqref="B49">
    <cfRule type="expression" priority="5" dxfId="41" stopIfTrue="1">
      <formula>$C49=1</formula>
    </cfRule>
    <cfRule type="expression" priority="6" dxfId="1" stopIfTrue="1">
      <formula>OR($C49=0,$C49=2,$C49=3,$C49=4)</formula>
    </cfRule>
  </conditionalFormatting>
  <conditionalFormatting sqref="B50">
    <cfRule type="expression" priority="3" dxfId="41" stopIfTrue="1">
      <formula>$C50=1</formula>
    </cfRule>
    <cfRule type="expression" priority="4" dxfId="1" stopIfTrue="1">
      <formula>OR($C50=0,$C50=2,$C50=3,$C50=4)</formula>
    </cfRule>
  </conditionalFormatting>
  <conditionalFormatting sqref="B51">
    <cfRule type="expression" priority="1" dxfId="41" stopIfTrue="1">
      <formula>$C51=1</formula>
    </cfRule>
    <cfRule type="expression" priority="2" dxfId="1" stopIfTrue="1">
      <formula>OR($C51=0,$C51=2,$C51=3,$C51=4)</formula>
    </cfRule>
  </conditionalFormatting>
  <printOptions horizontalCentered="1"/>
  <pageMargins left="0.5118110236220472" right="0.5118110236220472" top="0.984251968503937" bottom="0.7874015748031497" header="0.5118110236220472" footer="0.5118110236220472"/>
  <pageSetup horizontalDpi="300" verticalDpi="300" orientation="landscape" paperSize="9" scale="75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90" zoomScalePageLayoutView="0" workbookViewId="0" topLeftCell="A1">
      <selection activeCell="F14" sqref="A1:O14"/>
    </sheetView>
  </sheetViews>
  <sheetFormatPr defaultColWidth="9.00390625" defaultRowHeight="12.75"/>
  <cols>
    <col min="1" max="1" width="12.421875" style="0" customWidth="1"/>
    <col min="2" max="2" width="30.7109375" style="0" customWidth="1"/>
    <col min="3" max="3" width="15.57421875" style="0" customWidth="1"/>
    <col min="4" max="7" width="6.57421875" style="0" customWidth="1"/>
    <col min="8" max="15" width="6.57421875" style="0" hidden="1" customWidth="1"/>
    <col min="16" max="16" width="2.28125" style="0" hidden="1" customWidth="1"/>
    <col min="17" max="17" width="0" style="0" hidden="1" customWidth="1"/>
  </cols>
  <sheetData>
    <row r="1" spans="1:16" ht="29.25" customHeight="1">
      <c r="A1" s="66"/>
      <c r="B1" s="138" t="s">
        <v>135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67"/>
    </row>
    <row r="2" spans="1:16" s="70" customFormat="1" ht="21.75" customHeight="1">
      <c r="A2" s="6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69"/>
    </row>
    <row r="3" spans="1:15" ht="13.5" customHeight="1">
      <c r="A3" s="71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</row>
    <row r="4" spans="1:15" ht="18.75" customHeight="1">
      <c r="A4" s="139" t="s">
        <v>3</v>
      </c>
      <c r="B4" s="140" t="s">
        <v>32</v>
      </c>
      <c r="C4" s="75" t="s">
        <v>33</v>
      </c>
      <c r="D4" s="141" t="s">
        <v>34</v>
      </c>
      <c r="E4" s="141"/>
      <c r="F4" s="141" t="s">
        <v>35</v>
      </c>
      <c r="G4" s="141"/>
      <c r="H4" s="141" t="s">
        <v>36</v>
      </c>
      <c r="I4" s="141"/>
      <c r="J4" s="141" t="s">
        <v>37</v>
      </c>
      <c r="K4" s="141"/>
      <c r="L4" s="141" t="s">
        <v>38</v>
      </c>
      <c r="M4" s="141"/>
      <c r="N4" s="142" t="s">
        <v>39</v>
      </c>
      <c r="O4" s="142"/>
    </row>
    <row r="5" spans="1:15" ht="18" customHeight="1">
      <c r="A5" s="139"/>
      <c r="B5" s="140"/>
      <c r="C5" s="76" t="s">
        <v>40</v>
      </c>
      <c r="D5" s="143" t="s">
        <v>21</v>
      </c>
      <c r="E5" s="143"/>
      <c r="F5" s="143" t="s">
        <v>21</v>
      </c>
      <c r="G5" s="143"/>
      <c r="H5" s="143" t="s">
        <v>21</v>
      </c>
      <c r="I5" s="143"/>
      <c r="J5" s="144" t="s">
        <v>21</v>
      </c>
      <c r="K5" s="144"/>
      <c r="L5" s="141" t="s">
        <v>21</v>
      </c>
      <c r="M5" s="141"/>
      <c r="N5" s="142" t="s">
        <v>21</v>
      </c>
      <c r="O5" s="142"/>
    </row>
    <row r="6" spans="1:17" ht="18.75" customHeight="1">
      <c r="A6" s="145">
        <v>1</v>
      </c>
      <c r="B6" s="146" t="s">
        <v>99</v>
      </c>
      <c r="C6" s="77">
        <f>C8/$C$10</f>
        <v>1</v>
      </c>
      <c r="D6" s="149">
        <v>0.5</v>
      </c>
      <c r="E6" s="149"/>
      <c r="F6" s="149">
        <v>0.5</v>
      </c>
      <c r="G6" s="149"/>
      <c r="H6" s="149"/>
      <c r="I6" s="149"/>
      <c r="J6" s="150"/>
      <c r="K6" s="150"/>
      <c r="L6" s="149"/>
      <c r="M6" s="149"/>
      <c r="N6" s="151"/>
      <c r="O6" s="151"/>
      <c r="P6" s="67"/>
      <c r="Q6" s="78">
        <f>SUM(D6:P6)</f>
        <v>1</v>
      </c>
    </row>
    <row r="7" spans="1:15" ht="11.25" customHeight="1">
      <c r="A7" s="145"/>
      <c r="B7" s="147"/>
      <c r="C7" s="79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  <c r="O7" s="153"/>
    </row>
    <row r="8" spans="1:15" ht="18.75" customHeight="1">
      <c r="A8" s="145"/>
      <c r="B8" s="148"/>
      <c r="C8" s="98">
        <f>ORÇAMENTO!I54</f>
        <v>426278.59</v>
      </c>
      <c r="D8" s="154">
        <f>D6*$C8</f>
        <v>213139.295</v>
      </c>
      <c r="E8" s="154"/>
      <c r="F8" s="154">
        <f>F6*$C8</f>
        <v>213139.295</v>
      </c>
      <c r="G8" s="154"/>
      <c r="H8" s="154">
        <f>H6*$C8</f>
        <v>0</v>
      </c>
      <c r="I8" s="154"/>
      <c r="J8" s="154">
        <f>J6*$C8</f>
        <v>0</v>
      </c>
      <c r="K8" s="155"/>
      <c r="L8" s="156">
        <f>L6*$C8</f>
        <v>0</v>
      </c>
      <c r="M8" s="156"/>
      <c r="N8" s="152">
        <f>N6*$C8</f>
        <v>0</v>
      </c>
      <c r="O8" s="152"/>
    </row>
    <row r="9" spans="1:15" ht="12.7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80"/>
      <c r="M9" s="80"/>
      <c r="N9" s="80"/>
      <c r="O9" s="81"/>
    </row>
    <row r="10" spans="1:15" ht="22.5" customHeight="1">
      <c r="A10" s="158" t="s">
        <v>41</v>
      </c>
      <c r="B10" s="158"/>
      <c r="C10" s="82">
        <f>C8</f>
        <v>426278.59</v>
      </c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3"/>
      <c r="O10" s="85"/>
    </row>
    <row r="11" spans="1:15" ht="27.75" customHeight="1">
      <c r="A11" s="139" t="s">
        <v>42</v>
      </c>
      <c r="B11" s="139"/>
      <c r="C11" s="86" t="s">
        <v>43</v>
      </c>
      <c r="D11" s="159">
        <f>D8</f>
        <v>213139.295</v>
      </c>
      <c r="E11" s="159"/>
      <c r="F11" s="160">
        <f>F8</f>
        <v>213139.295</v>
      </c>
      <c r="G11" s="160"/>
      <c r="H11" s="160" t="e">
        <f>H8+#REF!</f>
        <v>#REF!</v>
      </c>
      <c r="I11" s="160"/>
      <c r="J11" s="159" t="e">
        <f>J8+#REF!</f>
        <v>#REF!</v>
      </c>
      <c r="K11" s="159"/>
      <c r="L11" s="159" t="e">
        <f>L8+#REF!</f>
        <v>#REF!</v>
      </c>
      <c r="M11" s="159"/>
      <c r="N11" s="161" t="e">
        <f>N8+#REF!</f>
        <v>#REF!</v>
      </c>
      <c r="O11" s="161"/>
    </row>
    <row r="12" spans="1:15" ht="27.75" customHeight="1">
      <c r="A12" s="139"/>
      <c r="B12" s="139"/>
      <c r="C12" s="87" t="s">
        <v>44</v>
      </c>
      <c r="D12" s="162">
        <f>D11</f>
        <v>213139.295</v>
      </c>
      <c r="E12" s="162"/>
      <c r="F12" s="162">
        <f>D12+F11</f>
        <v>426278.59</v>
      </c>
      <c r="G12" s="162"/>
      <c r="H12" s="162" t="e">
        <f>F12+H11</f>
        <v>#REF!</v>
      </c>
      <c r="I12" s="162"/>
      <c r="J12" s="162" t="e">
        <f>H12+J11</f>
        <v>#REF!</v>
      </c>
      <c r="K12" s="162"/>
      <c r="L12" s="163" t="e">
        <f>J12+L11</f>
        <v>#REF!</v>
      </c>
      <c r="M12" s="163"/>
      <c r="N12" s="163" t="e">
        <f>L12+N11</f>
        <v>#REF!</v>
      </c>
      <c r="O12" s="163"/>
    </row>
    <row r="13" spans="1:15" ht="27.75" customHeight="1">
      <c r="A13" s="165" t="s">
        <v>45</v>
      </c>
      <c r="B13" s="165"/>
      <c r="C13" s="86" t="s">
        <v>43</v>
      </c>
      <c r="D13" s="166">
        <f>D11/$C$10</f>
        <v>0.5</v>
      </c>
      <c r="E13" s="166"/>
      <c r="F13" s="166">
        <f>F11/$C$10</f>
        <v>0.5</v>
      </c>
      <c r="G13" s="166"/>
      <c r="H13" s="166" t="e">
        <f>H11/$C$10</f>
        <v>#REF!</v>
      </c>
      <c r="I13" s="166"/>
      <c r="J13" s="166" t="e">
        <f>J11/$C$10</f>
        <v>#REF!</v>
      </c>
      <c r="K13" s="166"/>
      <c r="L13" s="167" t="e">
        <f>L11/$C$10</f>
        <v>#REF!</v>
      </c>
      <c r="M13" s="167"/>
      <c r="N13" s="167" t="e">
        <f>N11/$C$10</f>
        <v>#REF!</v>
      </c>
      <c r="O13" s="167"/>
    </row>
    <row r="14" spans="1:15" ht="27.75" customHeight="1">
      <c r="A14" s="165"/>
      <c r="B14" s="165"/>
      <c r="C14" s="88" t="s">
        <v>44</v>
      </c>
      <c r="D14" s="164">
        <f>D13</f>
        <v>0.5</v>
      </c>
      <c r="E14" s="164"/>
      <c r="F14" s="164">
        <f>D14+F13</f>
        <v>1</v>
      </c>
      <c r="G14" s="164"/>
      <c r="H14" s="164" t="e">
        <f>F14+H13</f>
        <v>#REF!</v>
      </c>
      <c r="I14" s="164"/>
      <c r="J14" s="164" t="e">
        <f>H14+J13</f>
        <v>#REF!</v>
      </c>
      <c r="K14" s="164"/>
      <c r="L14" s="169" t="e">
        <f>J14+L13</f>
        <v>#REF!</v>
      </c>
      <c r="M14" s="169"/>
      <c r="N14" s="164" t="e">
        <f>L14+N13</f>
        <v>#REF!</v>
      </c>
      <c r="O14" s="164"/>
    </row>
    <row r="15" spans="1:15" ht="27.75" customHeight="1">
      <c r="A15" s="89"/>
      <c r="B15" s="89"/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5" ht="20.25" customHeight="1">
      <c r="A16" s="92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 s="60" customFormat="1" ht="12.7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12.7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</row>
    <row r="19" spans="1:15" ht="12.7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ht="13.5" customHeight="1"/>
    <row r="21" spans="3:7" ht="12.75">
      <c r="C21" s="168"/>
      <c r="D21" s="168"/>
      <c r="E21" s="168"/>
      <c r="F21" s="168"/>
      <c r="G21" s="168"/>
    </row>
    <row r="22" spans="1:15" ht="12.75">
      <c r="A22" s="96"/>
      <c r="B22" s="96"/>
      <c r="C22" s="168"/>
      <c r="D22" s="168"/>
      <c r="E22" s="168"/>
      <c r="F22" s="168"/>
      <c r="G22" s="168"/>
      <c r="H22" s="96"/>
      <c r="I22" s="96"/>
      <c r="J22" s="96"/>
      <c r="K22" s="96"/>
      <c r="L22" s="96"/>
      <c r="M22" s="96"/>
      <c r="N22" s="96"/>
      <c r="O22" s="96"/>
    </row>
    <row r="23" spans="1:15" ht="12.75">
      <c r="A23" s="96"/>
      <c r="B23" s="96"/>
      <c r="C23" s="168"/>
      <c r="D23" s="168"/>
      <c r="E23" s="168"/>
      <c r="F23" s="168"/>
      <c r="G23" s="168"/>
      <c r="H23" s="96"/>
      <c r="I23" s="96"/>
      <c r="J23" s="96"/>
      <c r="K23" s="96"/>
      <c r="L23" s="96"/>
      <c r="M23" s="96"/>
      <c r="N23" s="96"/>
      <c r="O23" s="96"/>
    </row>
  </sheetData>
  <sheetProtection selectLockedCells="1" selectUnlockedCells="1"/>
  <mergeCells count="67">
    <mergeCell ref="A17:O17"/>
    <mergeCell ref="C21:G21"/>
    <mergeCell ref="C22:G22"/>
    <mergeCell ref="C23:G23"/>
    <mergeCell ref="N13:O13"/>
    <mergeCell ref="D14:E14"/>
    <mergeCell ref="F14:G14"/>
    <mergeCell ref="H14:I14"/>
    <mergeCell ref="J14:K14"/>
    <mergeCell ref="L14:M14"/>
    <mergeCell ref="N14:O14"/>
    <mergeCell ref="A13:B14"/>
    <mergeCell ref="D13:E13"/>
    <mergeCell ref="F13:G13"/>
    <mergeCell ref="H13:I13"/>
    <mergeCell ref="J13:K13"/>
    <mergeCell ref="L13:M13"/>
    <mergeCell ref="N11:O11"/>
    <mergeCell ref="D12:E12"/>
    <mergeCell ref="F12:G12"/>
    <mergeCell ref="H12:I12"/>
    <mergeCell ref="J12:K12"/>
    <mergeCell ref="L12:M12"/>
    <mergeCell ref="N12:O12"/>
    <mergeCell ref="L11:M11"/>
    <mergeCell ref="A9:K9"/>
    <mergeCell ref="A10:B10"/>
    <mergeCell ref="A11:B12"/>
    <mergeCell ref="D11:E11"/>
    <mergeCell ref="F11:G11"/>
    <mergeCell ref="H11:I11"/>
    <mergeCell ref="J11:K11"/>
    <mergeCell ref="D8:E8"/>
    <mergeCell ref="F8:G8"/>
    <mergeCell ref="H8:I8"/>
    <mergeCell ref="J8:K8"/>
    <mergeCell ref="L8:M8"/>
    <mergeCell ref="N8:O8"/>
    <mergeCell ref="J6:K6"/>
    <mergeCell ref="L6:M6"/>
    <mergeCell ref="N6:O6"/>
    <mergeCell ref="D7:E7"/>
    <mergeCell ref="F7:G7"/>
    <mergeCell ref="H7:I7"/>
    <mergeCell ref="J7:K7"/>
    <mergeCell ref="L7:M7"/>
    <mergeCell ref="N7:O7"/>
    <mergeCell ref="F5:G5"/>
    <mergeCell ref="H5:I5"/>
    <mergeCell ref="J5:K5"/>
    <mergeCell ref="L5:M5"/>
    <mergeCell ref="N5:O5"/>
    <mergeCell ref="A6:A8"/>
    <mergeCell ref="B6:B8"/>
    <mergeCell ref="D6:E6"/>
    <mergeCell ref="F6:G6"/>
    <mergeCell ref="H6:I6"/>
    <mergeCell ref="B1:O2"/>
    <mergeCell ref="A4:A5"/>
    <mergeCell ref="B4:B5"/>
    <mergeCell ref="D4:E4"/>
    <mergeCell ref="F4:G4"/>
    <mergeCell ref="H4:I4"/>
    <mergeCell ref="J4:K4"/>
    <mergeCell ref="L4:M4"/>
    <mergeCell ref="N4:O4"/>
    <mergeCell ref="D5:E5"/>
  </mergeCells>
  <conditionalFormatting sqref="D7:O7">
    <cfRule type="expression" priority="2" dxfId="0" stopIfTrue="1">
      <formula>#REF!&gt;0</formula>
    </cfRule>
  </conditionalFormatting>
  <printOptions horizontalCentered="1"/>
  <pageMargins left="0.39375" right="0.19652777777777777" top="0.9840277777777777" bottom="0.39375000000000004" header="0.5118055555555555" footer="0.11805555555555555"/>
  <pageSetup horizontalDpi="300" verticalDpi="300" orientation="landscape" paperSize="9" scale="90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8515625" style="0" customWidth="1"/>
    <col min="2" max="11" width="9.00390625" style="0" customWidth="1"/>
    <col min="12" max="12" width="9.7109375" style="0" customWidth="1"/>
  </cols>
  <sheetData>
    <row r="1" spans="1:12" ht="12.7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0.25" customHeight="1">
      <c r="A2" s="171"/>
      <c r="B2" s="170" t="s">
        <v>47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 customHeigh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2.7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2.7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ht="12.75">
      <c r="A7" s="171"/>
    </row>
    <row r="8" ht="12.75">
      <c r="A8" s="171"/>
    </row>
    <row r="9" ht="12.75">
      <c r="A9" s="171"/>
    </row>
    <row r="10" ht="12.75">
      <c r="A10" s="171"/>
    </row>
    <row r="11" ht="12.75">
      <c r="A11" s="171"/>
    </row>
    <row r="12" ht="12.75">
      <c r="A12" s="171"/>
    </row>
    <row r="13" ht="12.75">
      <c r="A13" s="171"/>
    </row>
    <row r="14" ht="12.75">
      <c r="A14" s="171"/>
    </row>
    <row r="15" ht="12.75">
      <c r="A15" s="171"/>
    </row>
    <row r="16" ht="12.75">
      <c r="A16" s="171"/>
    </row>
    <row r="17" ht="12.75">
      <c r="A17" s="171"/>
    </row>
    <row r="18" ht="12.75">
      <c r="A18" s="171"/>
    </row>
    <row r="19" ht="12.75">
      <c r="A19" s="171"/>
    </row>
    <row r="20" ht="12.75">
      <c r="A20" s="171"/>
    </row>
    <row r="21" spans="1:12" ht="12.7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</row>
    <row r="22" spans="1:12" ht="12.7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</row>
    <row r="23" spans="1:12" ht="12.7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</row>
    <row r="28" spans="4:10" ht="12.75">
      <c r="D28" s="168"/>
      <c r="E28" s="168"/>
      <c r="F28" s="168"/>
      <c r="G28" s="168"/>
      <c r="H28" s="168"/>
      <c r="I28" s="168"/>
      <c r="J28" s="168"/>
    </row>
    <row r="32" spans="5:9" ht="12.75">
      <c r="E32" s="168"/>
      <c r="F32" s="168"/>
      <c r="G32" s="168"/>
      <c r="H32" s="168"/>
      <c r="I32" s="168"/>
    </row>
    <row r="33" spans="5:9" ht="12.75">
      <c r="E33" s="168"/>
      <c r="F33" s="168"/>
      <c r="G33" s="168"/>
      <c r="H33" s="168"/>
      <c r="I33" s="168"/>
    </row>
    <row r="34" spans="5:9" ht="12.75">
      <c r="E34" s="168"/>
      <c r="F34" s="168"/>
      <c r="G34" s="168"/>
      <c r="H34" s="168"/>
      <c r="I34" s="168"/>
    </row>
  </sheetData>
  <sheetProtection selectLockedCells="1" selectUnlockedCells="1"/>
  <mergeCells count="6">
    <mergeCell ref="B2:L2"/>
    <mergeCell ref="B3:L3"/>
    <mergeCell ref="D28:J28"/>
    <mergeCell ref="E32:I32"/>
    <mergeCell ref="E33:I33"/>
    <mergeCell ref="E34:I34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000458_SERGIO</dc:creator>
  <cp:keywords/>
  <dc:description/>
  <cp:lastModifiedBy>Adriana Stocco</cp:lastModifiedBy>
  <cp:lastPrinted>2020-04-17T15:12:36Z</cp:lastPrinted>
  <dcterms:created xsi:type="dcterms:W3CDTF">2011-05-11T11:57:53Z</dcterms:created>
  <dcterms:modified xsi:type="dcterms:W3CDTF">2020-04-17T16:06:08Z</dcterms:modified>
  <cp:category/>
  <cp:version/>
  <cp:contentType/>
  <cp:contentStatus/>
  <cp:revision>64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1046-9.1.0.5240</vt:lpwstr>
  </property>
</Properties>
</file>