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showSheetTabs="0" xWindow="90" yWindow="30" windowWidth="9375" windowHeight="4710" tabRatio="926" firstSheet="1" activeTab="4"/>
  </bookViews>
  <sheets>
    <sheet name="COMANDOBLOQUEADO" sheetId="1" state="hidden" r:id="rId1"/>
    <sheet name="LEIA" sheetId="2" r:id="rId2"/>
    <sheet name="CADASTROS" sheetId="3" r:id="rId3"/>
    <sheet name="LIMPA" sheetId="4" r:id="rId4"/>
    <sheet name="MENU" sheetId="5" r:id="rId5"/>
    <sheet name="RECEITAS" sheetId="6" r:id="rId6"/>
    <sheet name="FUNDAMENTAL" sheetId="7" r:id="rId7"/>
    <sheet name="FUNDEF" sheetId="8" r:id="rId8"/>
    <sheet name="INFANTIL" sheetId="9" r:id="rId9"/>
    <sheet name="REPASSES" sheetId="10" r:id="rId10"/>
    <sheet name="FINANCEIRO" sheetId="11" r:id="rId11"/>
    <sheet name="RESUMO" sheetId="12" r:id="rId12"/>
  </sheets>
  <definedNames>
    <definedName name="_xlnm.Print_Area" localSheetId="10">'FINANCEIRO'!$B$1:$H$62</definedName>
    <definedName name="_xlnm.Print_Area" localSheetId="6">'FUNDAMENTAL'!$A$1:$I$54</definedName>
    <definedName name="_xlnm.Print_Area" localSheetId="7">'FUNDEF'!$A$2:$I$57</definedName>
    <definedName name="_xlnm.Print_Area" localSheetId="8">'INFANTIL'!$A$1:$I$52</definedName>
    <definedName name="_xlnm.Print_Area" localSheetId="1">'LEIA'!$A$1:$K$110</definedName>
    <definedName name="_xlnm.Print_Area" localSheetId="4">'MENU'!$B$2:$N$27</definedName>
    <definedName name="_xlnm.Print_Area" localSheetId="5">'RECEITAS'!$A$1:$I$70</definedName>
    <definedName name="_xlnm.Print_Area" localSheetId="9">'REPASSES'!$A$1:$K$62</definedName>
    <definedName name="_xlnm.Print_Area" localSheetId="11">'RESUMO'!$A$1:$L$59</definedName>
    <definedName name="_xlnm.Print_Titles" localSheetId="7">'FUNDEF'!$1:$3</definedName>
  </definedNames>
  <calcPr fullCalcOnLoad="1"/>
</workbook>
</file>

<file path=xl/sharedStrings.xml><?xml version="1.0" encoding="utf-8"?>
<sst xmlns="http://schemas.openxmlformats.org/spreadsheetml/2006/main" count="1226" uniqueCount="977">
  <si>
    <r>
      <t xml:space="preserve">10. </t>
    </r>
    <r>
      <rPr>
        <b/>
        <u val="single"/>
        <sz val="12"/>
        <rFont val="Arial"/>
        <family val="2"/>
      </rPr>
      <t>OUTRAS OBSERVAÇÕES</t>
    </r>
  </si>
  <si>
    <t>R$</t>
  </si>
  <si>
    <t>TRANSFERÊNCIAS DO ESTADO</t>
  </si>
  <si>
    <t>MUNICÍPIO:</t>
  </si>
  <si>
    <t>TRANSFERÊNCIAS DA UNIÃO</t>
  </si>
  <si>
    <t>F.M.D.E.F.V.M.</t>
  </si>
  <si>
    <t>Transferências vinculadas ao Fundão</t>
  </si>
  <si>
    <t xml:space="preserve">          - IPI</t>
  </si>
  <si>
    <t xml:space="preserve">          - ICMS</t>
  </si>
  <si>
    <t xml:space="preserve">          - FPM</t>
  </si>
  <si>
    <t xml:space="preserve">          Total</t>
  </si>
  <si>
    <t xml:space="preserve">   Imposto Predial Territorial Urbano - IPTU</t>
  </si>
  <si>
    <t xml:space="preserve">   Dívida Ativa de Impostos</t>
  </si>
  <si>
    <t xml:space="preserve">   Atualização de Dívida Ativa de Impostos</t>
  </si>
  <si>
    <t xml:space="preserve">   Multa/Juros provenientes de impostos</t>
  </si>
  <si>
    <t xml:space="preserve">   Outras Receitas</t>
  </si>
  <si>
    <t xml:space="preserve">   Fundo de Participação dos Municípios </t>
  </si>
  <si>
    <t xml:space="preserve">   Imposto de Renda Retido na Fonte</t>
  </si>
  <si>
    <t xml:space="preserve">   Imposto Territorial Rural</t>
  </si>
  <si>
    <t xml:space="preserve">   Imposto s/ Circ. de Mercadorias e Serviços</t>
  </si>
  <si>
    <t xml:space="preserve">   Imposto s/ Propriedade de Veículo Automotor</t>
  </si>
  <si>
    <t xml:space="preserve">   Imposto s/ Produto Industrial s/ Exportação</t>
  </si>
  <si>
    <t xml:space="preserve">   </t>
  </si>
  <si>
    <t>3111 Pessoal  Civil</t>
  </si>
  <si>
    <t>3113 Obrigações Patronais</t>
  </si>
  <si>
    <t>3120 Material de Consumo</t>
  </si>
  <si>
    <t>3131 Remun.Serv.Pessoais</t>
  </si>
  <si>
    <t>3132 Outros Serv. Encarg.</t>
  </si>
  <si>
    <t>3233 Contrib. Correntes</t>
  </si>
  <si>
    <t>3251 Inativos</t>
  </si>
  <si>
    <t>3252 Pensinonistas</t>
  </si>
  <si>
    <t>3253 Salário Família</t>
  </si>
  <si>
    <t>4110 Obras e Instalações</t>
  </si>
  <si>
    <t>ENSINO FUNDAMENTAL</t>
  </si>
  <si>
    <t>Ensino Fundamental</t>
  </si>
  <si>
    <t>Trimestres</t>
  </si>
  <si>
    <t>PERÍODO:</t>
  </si>
  <si>
    <t>Exercícios</t>
  </si>
  <si>
    <t>TRANSFERÊNCIAS VINCULADAS AO FUNDÃO - Contabilizadas pelo líquido*</t>
  </si>
  <si>
    <t>*Transportar os valores obtidos nesta planilha para o Comparativo da Receita Orçada com a Arrecadada.</t>
  </si>
  <si>
    <t>Município:</t>
  </si>
  <si>
    <t>ADOLFO</t>
  </si>
  <si>
    <t>ALTAIR</t>
  </si>
  <si>
    <t>ARIRANHA</t>
  </si>
  <si>
    <t>BÁLSAMO</t>
  </si>
  <si>
    <t>BARRETOS</t>
  </si>
  <si>
    <t>CAJOBI</t>
  </si>
  <si>
    <t>CARDOSO</t>
  </si>
  <si>
    <t>CATANDUVA</t>
  </si>
  <si>
    <t>CATIGUÁ</t>
  </si>
  <si>
    <t>CEDRAL</t>
  </si>
  <si>
    <t>COLÔMBIA</t>
  </si>
  <si>
    <t>COSMORAMA</t>
  </si>
  <si>
    <t>ELISIÁRIO</t>
  </si>
  <si>
    <t>EMBAÚBA</t>
  </si>
  <si>
    <t>GUAPIAÇU</t>
  </si>
  <si>
    <t>GUARACI</t>
  </si>
  <si>
    <t>IBIRÁ</t>
  </si>
  <si>
    <t>ICÉM</t>
  </si>
  <si>
    <t>IPIGUÁ</t>
  </si>
  <si>
    <t>IRAPUÃ</t>
  </si>
  <si>
    <t>ITAJOBI</t>
  </si>
  <si>
    <t>JACI</t>
  </si>
  <si>
    <t>MARAPOAMA</t>
  </si>
  <si>
    <t>1º TRIMESTRE</t>
  </si>
  <si>
    <t>2º TRIMESTRE</t>
  </si>
  <si>
    <t>3º TRIMESTRE</t>
  </si>
  <si>
    <t>4º TRIMESTRE</t>
  </si>
  <si>
    <t>TANABI</t>
  </si>
  <si>
    <t>MONTE AZUL PAULISTA</t>
  </si>
  <si>
    <t>NEVES PAULISTA</t>
  </si>
  <si>
    <t>ORINDIÚVA</t>
  </si>
  <si>
    <t>PALMARES PAULISTA</t>
  </si>
  <si>
    <t>PARAÍSO</t>
  </si>
  <si>
    <t>SEVERÍNIA</t>
  </si>
  <si>
    <t>TABAPUÃ</t>
  </si>
  <si>
    <t>UBARANA</t>
  </si>
  <si>
    <t>UNIÃO PAULISTA</t>
  </si>
  <si>
    <t>URUPÊS</t>
  </si>
  <si>
    <t>VOTUPORANGA</t>
  </si>
  <si>
    <t xml:space="preserve">   ICMS de Exerc. Anteriores/Judiciais/Administr.</t>
  </si>
  <si>
    <t xml:space="preserve">   Imposto s/ Transmissão de Bens Imóveis </t>
  </si>
  <si>
    <t xml:space="preserve">   Imposto s/ Serviços de Qualquer Natureza</t>
  </si>
  <si>
    <t>MENDONÇA</t>
  </si>
  <si>
    <t>MIRASSOL</t>
  </si>
  <si>
    <t>MIRASSOLÂNDIA</t>
  </si>
  <si>
    <t>NIPOÃ</t>
  </si>
  <si>
    <t>ONDA VERDE</t>
  </si>
  <si>
    <t>PARISI</t>
  </si>
  <si>
    <t>PINDORAMA</t>
  </si>
  <si>
    <t>SANTA ADÉLIA</t>
  </si>
  <si>
    <t>NOVA ALIANÇA</t>
  </si>
  <si>
    <t>NOVA GRANADA</t>
  </si>
  <si>
    <t>OLÍMPIA</t>
  </si>
  <si>
    <t>POLONI</t>
  </si>
  <si>
    <t>PONTES GESTAL</t>
  </si>
  <si>
    <t>NOVAIS</t>
  </si>
  <si>
    <t>PALESTINA</t>
  </si>
  <si>
    <t>PAULO DE FARIA</t>
  </si>
  <si>
    <t>POTIRENDABA</t>
  </si>
  <si>
    <t>SALES</t>
  </si>
  <si>
    <t>4120 Equip.e Mat.Perm.</t>
  </si>
  <si>
    <t>ADAMANTINA</t>
  </si>
  <si>
    <t>AGUDOS</t>
  </si>
  <si>
    <t>ALFREDO MARCONDES</t>
  </si>
  <si>
    <t>ALVARES FLORENCE</t>
  </si>
  <si>
    <t>ALVARES MACHADO</t>
  </si>
  <si>
    <t>ALVARO DE CARVALHO</t>
  </si>
  <si>
    <t>ANDRADINA</t>
  </si>
  <si>
    <t>ANHEMBI</t>
  </si>
  <si>
    <t>ANHUMAS</t>
  </si>
  <si>
    <t>APARECIDA</t>
  </si>
  <si>
    <t>ARANDU</t>
  </si>
  <si>
    <t>ARARAQUARA</t>
  </si>
  <si>
    <t>AREALVA</t>
  </si>
  <si>
    <t>AREIAS</t>
  </si>
  <si>
    <t>ASSIS</t>
  </si>
  <si>
    <t>ATIBAIA</t>
  </si>
  <si>
    <t>BADY BASSITT</t>
  </si>
  <si>
    <t>BALBINOS</t>
  </si>
  <si>
    <t>BANANAL</t>
  </si>
  <si>
    <t>BARIRI</t>
  </si>
  <si>
    <t>BARRA BONITA</t>
  </si>
  <si>
    <t>BASTOS</t>
  </si>
  <si>
    <t>BAURU</t>
  </si>
  <si>
    <t>BERNARDINO DE CAMPOS</t>
  </si>
  <si>
    <t>BERTIOGA</t>
  </si>
  <si>
    <t>BIRITIBA MIRIM</t>
  </si>
  <si>
    <t>BOA ESPERANÇA DO SUL</t>
  </si>
  <si>
    <t>BOFETE</t>
  </si>
  <si>
    <t>BOM JESUS DOS PERDÕES</t>
  </si>
  <si>
    <t>BORA</t>
  </si>
  <si>
    <t>BORBOREMA</t>
  </si>
  <si>
    <t>BOREBI</t>
  </si>
  <si>
    <t>BOTUCATU</t>
  </si>
  <si>
    <t>BROTAS</t>
  </si>
  <si>
    <t>CABRALIA PAULISTA</t>
  </si>
  <si>
    <t>CAÇAPAVA</t>
  </si>
  <si>
    <t>CACHOEIRA PAULISTA</t>
  </si>
  <si>
    <t>CAFELANDIA</t>
  </si>
  <si>
    <t>CAIABU</t>
  </si>
  <si>
    <t>CAIEIRAS</t>
  </si>
  <si>
    <t>CAIUA</t>
  </si>
  <si>
    <t>CAMPO LIMPO PAULISTA</t>
  </si>
  <si>
    <t>CAMPOS DO JORDÃO</t>
  </si>
  <si>
    <t>CAMPOS NOVOS PAULISTA</t>
  </si>
  <si>
    <t>CANAS</t>
  </si>
  <si>
    <t>CANITAR</t>
  </si>
  <si>
    <t>CARAGUATATUBA</t>
  </si>
  <si>
    <t>CARAPICUIBA</t>
  </si>
  <si>
    <t>CASTILHO</t>
  </si>
  <si>
    <t>CERQUEIRA CESAR</t>
  </si>
  <si>
    <t>CHARQUEADA</t>
  </si>
  <si>
    <t>CHAVANTES</t>
  </si>
  <si>
    <t>COLINA</t>
  </si>
  <si>
    <t>CONCHAS</t>
  </si>
  <si>
    <t>CORONEL MACEDO</t>
  </si>
  <si>
    <t>COTIA</t>
  </si>
  <si>
    <t>CRUZALIA</t>
  </si>
  <si>
    <t>CRUZEIRO</t>
  </si>
  <si>
    <t>CUBATÃO</t>
  </si>
  <si>
    <t>CUNHA</t>
  </si>
  <si>
    <t>DOURADO</t>
  </si>
  <si>
    <t>DRACENA</t>
  </si>
  <si>
    <t>DUARTINA</t>
  </si>
  <si>
    <t>ESTRELA DO NORTE</t>
  </si>
  <si>
    <t>EUCLIDES DA CUNHA PAULISTA</t>
  </si>
  <si>
    <t>FARTURA</t>
  </si>
  <si>
    <t>FERNÃO</t>
  </si>
  <si>
    <t>FLORA RICA</t>
  </si>
  <si>
    <t>FLORIDA PAULISTA</t>
  </si>
  <si>
    <t>FRANCO DA ROCHA</t>
  </si>
  <si>
    <t>GARÇA</t>
  </si>
  <si>
    <t>GAVIÃO PEIXOTO</t>
  </si>
  <si>
    <t>GETULINA</t>
  </si>
  <si>
    <t>GUAIÇARA</t>
  </si>
  <si>
    <t>GUARAÇAI</t>
  </si>
  <si>
    <t>GUARANTÃ</t>
  </si>
  <si>
    <t>GUARAREMA</t>
  </si>
  <si>
    <t>IACANGA</t>
  </si>
  <si>
    <t>IACRI</t>
  </si>
  <si>
    <t>IARAS</t>
  </si>
  <si>
    <t>IBIRAREMA</t>
  </si>
  <si>
    <t>IBITINGA</t>
  </si>
  <si>
    <t>ILHA BELA</t>
  </si>
  <si>
    <t>INDIANA</t>
  </si>
  <si>
    <t>IPAUSSU</t>
  </si>
  <si>
    <t>IRAPURU</t>
  </si>
  <si>
    <t>ITAJU</t>
  </si>
  <si>
    <t>ITAPORANGA</t>
  </si>
  <si>
    <t>ITAPURA</t>
  </si>
  <si>
    <t>ITAQUAQUECETUBA</t>
  </si>
  <si>
    <t>ITATINGA</t>
  </si>
  <si>
    <t>ITIRAPINA</t>
  </si>
  <si>
    <t>ITUPEVA</t>
  </si>
  <si>
    <t>JABORANDI</t>
  </si>
  <si>
    <t>JAMBEIRO</t>
  </si>
  <si>
    <t>JANDIRA</t>
  </si>
  <si>
    <t>JAU</t>
  </si>
  <si>
    <t>JOÃO RAMALHO</t>
  </si>
  <si>
    <t>JULIO MESQUITA</t>
  </si>
  <si>
    <t>JUQUITIBA</t>
  </si>
  <si>
    <t>LAGOINHA</t>
  </si>
  <si>
    <t>LARANJAL PAULISTA</t>
  </si>
  <si>
    <t>LAVRINHAS</t>
  </si>
  <si>
    <t>LENÇOIS PAULISTA</t>
  </si>
  <si>
    <t>LINS</t>
  </si>
  <si>
    <t>LORENA</t>
  </si>
  <si>
    <t>MACATUBA</t>
  </si>
  <si>
    <t>MANDURI</t>
  </si>
  <si>
    <t>MINEIROS DO TIETE</t>
  </si>
  <si>
    <t>MIRANTE DO PARANAPANEMA</t>
  </si>
  <si>
    <t>MOGI DAS CRUZES</t>
  </si>
  <si>
    <t>MONTE APRAZIVEL</t>
  </si>
  <si>
    <t>MONTE CASTELO</t>
  </si>
  <si>
    <t>MONTEIRO LOBATO</t>
  </si>
  <si>
    <t>MOTUCA</t>
  </si>
  <si>
    <t>MURUTINGA DO SUL</t>
  </si>
  <si>
    <t>NANTES</t>
  </si>
  <si>
    <t>NARANDIBA</t>
  </si>
  <si>
    <t>NATIVIDADE DA SERRA</t>
  </si>
  <si>
    <t>NOVA EUROPA</t>
  </si>
  <si>
    <t>NOVA GUATAPORANGA</t>
  </si>
  <si>
    <t>NOVO HORIZONTE</t>
  </si>
  <si>
    <t>OCAUÇU</t>
  </si>
  <si>
    <t>OLEO</t>
  </si>
  <si>
    <t>ORIENTE</t>
  </si>
  <si>
    <t>OSCAR BRESSANE</t>
  </si>
  <si>
    <t>OSVALDO CRUZ</t>
  </si>
  <si>
    <t>OURINHOS</t>
  </si>
  <si>
    <t>OURO VERDE</t>
  </si>
  <si>
    <t>PACAEMBU</t>
  </si>
  <si>
    <t>PALMITAL</t>
  </si>
  <si>
    <t>PANORAMA</t>
  </si>
  <si>
    <t>PARAGUAÇU PAULISTA</t>
  </si>
  <si>
    <t>PARAIBUNA</t>
  </si>
  <si>
    <t>PARANAPANEMA</t>
  </si>
  <si>
    <t>PARDINHO</t>
  </si>
  <si>
    <t>PEDERNEIRAS</t>
  </si>
  <si>
    <t>PEDRINHAS PAULISTA</t>
  </si>
  <si>
    <t>PEREIRAS</t>
  </si>
  <si>
    <t>PINDAMONHANGABA</t>
  </si>
  <si>
    <t>PIQUEROBI</t>
  </si>
  <si>
    <t>PIQUETE</t>
  </si>
  <si>
    <t>PIRACAIA</t>
  </si>
  <si>
    <t>PIRAJU</t>
  </si>
  <si>
    <t>PIRANGI</t>
  </si>
  <si>
    <t>PIRAPOZINHO</t>
  </si>
  <si>
    <t>PIRATININGA</t>
  </si>
  <si>
    <t>PLANALTO</t>
  </si>
  <si>
    <t>PLATINA</t>
  </si>
  <si>
    <t>PORANGABA</t>
  </si>
  <si>
    <t>POTIM</t>
  </si>
  <si>
    <t>PRACINHA</t>
  </si>
  <si>
    <t>PRESIDENTE ALVES</t>
  </si>
  <si>
    <t>PRESIDENTE BERNARDES</t>
  </si>
  <si>
    <t>PRESIDENTE PRUDENTE</t>
  </si>
  <si>
    <t>PRESIDENTE VENCESLAU</t>
  </si>
  <si>
    <t>PROMISSÃO</t>
  </si>
  <si>
    <t>QUEIROZ</t>
  </si>
  <si>
    <t>QUELUZ</t>
  </si>
  <si>
    <t>QUINTANA</t>
  </si>
  <si>
    <t>RANCHARIA</t>
  </si>
  <si>
    <t>REDENÇÃO DA SERRA</t>
  </si>
  <si>
    <t>REGENTE FEIJÓ</t>
  </si>
  <si>
    <t>REGINOPOLIS</t>
  </si>
  <si>
    <t>RIBEIRÃO DO SUL</t>
  </si>
  <si>
    <t>RIBEIRÃO PIRES</t>
  </si>
  <si>
    <t>ROSANA</t>
  </si>
  <si>
    <t>ROSEIRA</t>
  </si>
  <si>
    <t>SABINO</t>
  </si>
  <si>
    <t>SAGRES</t>
  </si>
  <si>
    <t>SALMORÃO</t>
  </si>
  <si>
    <t>SALTO GRANDE</t>
  </si>
  <si>
    <t>SANDOVALINA</t>
  </si>
  <si>
    <t>SANTA BRANCA</t>
  </si>
  <si>
    <t>SANTA CRUZ DO RIO PARDO</t>
  </si>
  <si>
    <t>SANTA ISABEL</t>
  </si>
  <si>
    <t>SANTA MARIA DA SERRA</t>
  </si>
  <si>
    <t>SANTA MERCEDES</t>
  </si>
  <si>
    <t>SANTO ANTONIO DO PINHAL</t>
  </si>
  <si>
    <t>SANTO EXPEDITO</t>
  </si>
  <si>
    <t>SÃO BENTO DO SAPUCAI</t>
  </si>
  <si>
    <t>SÃO CAETANO DO SUL</t>
  </si>
  <si>
    <t>SÃO JOÃO DO PAU D´ALHO</t>
  </si>
  <si>
    <t>SÃO JOSE DO BARREIRO</t>
  </si>
  <si>
    <t>SÃO JOSE DO RIO PRETO</t>
  </si>
  <si>
    <t>SÃO JOSE DOS CAMPOS</t>
  </si>
  <si>
    <t>SÃO LUIZ DO PARAITINGA</t>
  </si>
  <si>
    <t>SÃO MANUEL</t>
  </si>
  <si>
    <t>SÃO PEDRO</t>
  </si>
  <si>
    <t>SÃO PEDRO DO TURVO</t>
  </si>
  <si>
    <t>SÃO SEBASTIÃO</t>
  </si>
  <si>
    <t>SARUTAIA</t>
  </si>
  <si>
    <t>SILVEIRAS</t>
  </si>
  <si>
    <t>SUZANO</t>
  </si>
  <si>
    <t>TABATINGA</t>
  </si>
  <si>
    <t>TABOÃO DA SERRA</t>
  </si>
  <si>
    <t>TACIBA</t>
  </si>
  <si>
    <t>TAQUARITUBA</t>
  </si>
  <si>
    <t>TARUMA</t>
  </si>
  <si>
    <t>TEJUPA</t>
  </si>
  <si>
    <t>TEODORO SAMPAIO</t>
  </si>
  <si>
    <t>TIMBURI</t>
  </si>
  <si>
    <t>TORRE DE PEDRA</t>
  </si>
  <si>
    <t>TORRINHA</t>
  </si>
  <si>
    <t>TRABIJU</t>
  </si>
  <si>
    <t>TUPI PAULISTA</t>
  </si>
  <si>
    <t>UBATUBA</t>
  </si>
  <si>
    <t>UBIRAJARA</t>
  </si>
  <si>
    <t>UCHOA</t>
  </si>
  <si>
    <t>URU</t>
  </si>
  <si>
    <t>VALENTIM GENTIL</t>
  </si>
  <si>
    <t>VARGEM GRANDE PAULISTA</t>
  </si>
  <si>
    <t>VARZEA PAULISTA</t>
  </si>
  <si>
    <t>VERA CRUZ</t>
  </si>
  <si>
    <t>VISTA ALEGRE DO ALTO</t>
  </si>
  <si>
    <t>ZACARIAS</t>
  </si>
  <si>
    <t>AGUAS DE SANTA BÁRBARA</t>
  </si>
  <si>
    <t>ALVINLÂNDIA</t>
  </si>
  <si>
    <t>AMÉRICO DE CAMPOS</t>
  </si>
  <si>
    <t>ARAPEÍ</t>
  </si>
  <si>
    <t>ARCO ÍRIS</t>
  </si>
  <si>
    <t>AREIÓPOLIS</t>
  </si>
  <si>
    <t>AVAÍ</t>
  </si>
  <si>
    <t>AVARÉ</t>
  </si>
  <si>
    <t>BOCÂINA</t>
  </si>
  <si>
    <t>BORACÉIA</t>
  </si>
  <si>
    <t>CNDIDO MOTA</t>
  </si>
  <si>
    <t>CARAPICUÍBA</t>
  </si>
  <si>
    <t>CORUMBATAÉ</t>
  </si>
  <si>
    <t>DOIS CÓRREGOS</t>
  </si>
  <si>
    <t>ECHAPORÁ</t>
  </si>
  <si>
    <t>EMILIANÓPOLIS</t>
  </si>
  <si>
    <t>ESPÍRITO SANTO DO TURVO</t>
  </si>
  <si>
    <t>FLORÍNEA</t>
  </si>
  <si>
    <t>GÁLIA</t>
  </si>
  <si>
    <t>GUAIMBÉ</t>
  </si>
  <si>
    <t>GUAÉRA</t>
  </si>
  <si>
    <t>GUARATINGUETÁ</t>
  </si>
  <si>
    <t>HERCULÂNDIA</t>
  </si>
  <si>
    <t>IEPÊ</t>
  </si>
  <si>
    <t>IGARAÇU DO TIETÊ</t>
  </si>
  <si>
    <t>IGARATÁ</t>
  </si>
  <si>
    <t>INÚBIA PAULISTA</t>
  </si>
  <si>
    <t>IPEÚNA</t>
  </si>
  <si>
    <t>ITAÍ</t>
  </si>
  <si>
    <t>ITÁPOLIS</t>
  </si>
  <si>
    <t>ITAPUÍ</t>
  </si>
  <si>
    <t>JACAREÍ</t>
  </si>
  <si>
    <t>JOANÓPOLIS</t>
  </si>
  <si>
    <t>JOSÉ BONIFACIO</t>
  </si>
  <si>
    <t>JUNQUEIRÓPOLIS</t>
  </si>
  <si>
    <t>LUCÉLIA</t>
  </si>
  <si>
    <t>LUCIANÓPOLIS</t>
  </si>
  <si>
    <t>LUPÉRCIO</t>
  </si>
  <si>
    <t>LUTÉCIA</t>
  </si>
  <si>
    <t>MAIRIPORÃ</t>
  </si>
  <si>
    <t>MARABÁ PAULISTA</t>
  </si>
  <si>
    <t>MARACAÍ</t>
  </si>
  <si>
    <t>MARIÁPOLIS</t>
  </si>
  <si>
    <t>MARÍLIA</t>
  </si>
  <si>
    <t>MARTINÓPOLIS</t>
  </si>
  <si>
    <t>MONGAGUÁ</t>
  </si>
  <si>
    <t>NAZARÉ PAULISTA</t>
  </si>
  <si>
    <t>NOVA INDEPENDÊNCIA</t>
  </si>
  <si>
    <t>PARAPUÃ</t>
  </si>
  <si>
    <t>PAULICÉIA</t>
  </si>
  <si>
    <t>PAULISTÂNIA</t>
  </si>
  <si>
    <t>PIRAJUÍ</t>
  </si>
  <si>
    <t>POÁ</t>
  </si>
  <si>
    <t>POMPÉIA</t>
  </si>
  <si>
    <t>PONGAÍ</t>
  </si>
  <si>
    <t>PRATÂNIA</t>
  </si>
  <si>
    <t>PRESIDENTE EPITÁCIO</t>
  </si>
  <si>
    <t>QUATÁ</t>
  </si>
  <si>
    <t>RIBEIRÃO DOS ÍNDIOS</t>
  </si>
  <si>
    <t>RINÓPOLIS</t>
  </si>
  <si>
    <t>RIOLÂNDIA</t>
  </si>
  <si>
    <t>SALESÓPOLIS</t>
  </si>
  <si>
    <t>SANTO ANASTÁCIO</t>
  </si>
  <si>
    <t>TAGUAÍ</t>
  </si>
  <si>
    <t>TARABAÍ</t>
  </si>
  <si>
    <t>TAUBATÉ</t>
  </si>
  <si>
    <t>TREMEMBÉ</t>
  </si>
  <si>
    <t>TUPÃ</t>
  </si>
  <si>
    <t>CADASTRO DE MUNICÍPIOS:</t>
  </si>
  <si>
    <t>AGUAÍ</t>
  </si>
  <si>
    <t>ÁGUAS DA PRATA</t>
  </si>
  <si>
    <t>ÁGUAS DE LINDÓIA</t>
  </si>
  <si>
    <t>ÁGUAS DE SÃO PEDRO</t>
  </si>
  <si>
    <t>ALAMBARI</t>
  </si>
  <si>
    <t>ALTINÓPOLIS</t>
  </si>
  <si>
    <t>ALUMÍNIO</t>
  </si>
  <si>
    <t>AMERICANA</t>
  </si>
  <si>
    <t>AMÉRICO BRASILIENSE</t>
  </si>
  <si>
    <t>AMPARO</t>
  </si>
  <si>
    <t>ANALÂNDIA</t>
  </si>
  <si>
    <t>ANGATUBA</t>
  </si>
  <si>
    <t>APARECIDA D´ESTE</t>
  </si>
  <si>
    <t>APIAÍ</t>
  </si>
  <si>
    <t>ARAÇARIGUAMA</t>
  </si>
  <si>
    <t>ARAÇATUBA</t>
  </si>
  <si>
    <t>ARAÇOIABA DA SERRA</t>
  </si>
  <si>
    <t>ARAMINA</t>
  </si>
  <si>
    <t>ARARAS</t>
  </si>
  <si>
    <t>ARTUR NOGUEIRA</t>
  </si>
  <si>
    <t>ARUJÁ</t>
  </si>
  <si>
    <t>ASPÁSIA</t>
  </si>
  <si>
    <t>AURIFLAMA</t>
  </si>
  <si>
    <t>BARÃO DE ANTONINA</t>
  </si>
  <si>
    <t>BARRA DO CHAPÉU</t>
  </si>
  <si>
    <t>BARRA DO TURVO</t>
  </si>
  <si>
    <t>BARRINHA</t>
  </si>
  <si>
    <t>BATATAIS</t>
  </si>
  <si>
    <t>BEBEDOURO</t>
  </si>
  <si>
    <t>BENTO DE ABREU</t>
  </si>
  <si>
    <t>BILAC</t>
  </si>
  <si>
    <t>BIRIGUI</t>
  </si>
  <si>
    <t>BOITUVA</t>
  </si>
  <si>
    <t>BOM SUCESSO DE ITARARÉ</t>
  </si>
  <si>
    <t>BRAÚNA</t>
  </si>
  <si>
    <t>BREJO ALEGRE</t>
  </si>
  <si>
    <t>BRODOWSKI</t>
  </si>
  <si>
    <t>BURI</t>
  </si>
  <si>
    <t>BURITAMA</t>
  </si>
  <si>
    <t>BURITIZAL</t>
  </si>
  <si>
    <t>CABREÚVA</t>
  </si>
  <si>
    <t>CACONDE</t>
  </si>
  <si>
    <t>CAJATI</t>
  </si>
  <si>
    <t>CAJURU</t>
  </si>
  <si>
    <t>CAMPINA DO MONTE ALEGRE</t>
  </si>
  <si>
    <t>CAMPINAS</t>
  </si>
  <si>
    <t>CAPÃO BONITO</t>
  </si>
  <si>
    <t>CAPELA DO ALTO</t>
  </si>
  <si>
    <t>CAPIVARI</t>
  </si>
  <si>
    <t>CASA BRANCA</t>
  </si>
  <si>
    <t>CÁSSIA DOS COQUEIROS</t>
  </si>
  <si>
    <t>CERQUILHO</t>
  </si>
  <si>
    <t>CESÁRIO LANGE</t>
  </si>
  <si>
    <t>CLEMENTIVA</t>
  </si>
  <si>
    <t>CONCHAL</t>
  </si>
  <si>
    <t>CORDEIRÓPOLIS</t>
  </si>
  <si>
    <t>COROADOS</t>
  </si>
  <si>
    <t>CORUMBATAÍ</t>
  </si>
  <si>
    <t>COSMÓPOLIS</t>
  </si>
  <si>
    <t>CRAVINHOS</t>
  </si>
  <si>
    <t>CRISTAIS PAULISTA</t>
  </si>
  <si>
    <t>DESCALVADO</t>
  </si>
  <si>
    <t>DIRCE REIS</t>
  </si>
  <si>
    <t>DIVINOLÂNDIA</t>
  </si>
  <si>
    <t>DOLCINÕPOLIS</t>
  </si>
  <si>
    <t>DUMONT</t>
  </si>
  <si>
    <t>ELDORADO</t>
  </si>
  <si>
    <t>ELIAS FAUSTO</t>
  </si>
  <si>
    <t>ENGENHEIRO COELHO</t>
  </si>
  <si>
    <t>ESPÍRITO SANTO DO PINHAL</t>
  </si>
  <si>
    <t>ESTIVA GERBI</t>
  </si>
  <si>
    <t>ESTRELA D´OESTE</t>
  </si>
  <si>
    <t>FERNANDÓPOLIS</t>
  </si>
  <si>
    <t>FLOREAL</t>
  </si>
  <si>
    <t>FRANCA</t>
  </si>
  <si>
    <t>FRANCISCO MORATO</t>
  </si>
  <si>
    <t>GABRIEL MONTEIRO</t>
  </si>
  <si>
    <t>GASTÃO VIDIGAL</t>
  </si>
  <si>
    <t>GENERAL SALGADO</t>
  </si>
  <si>
    <t>GLICÉRIO</t>
  </si>
  <si>
    <t>GUAÍRA</t>
  </si>
  <si>
    <t>GUAPIARA</t>
  </si>
  <si>
    <t>GUARARAPES</t>
  </si>
  <si>
    <t>GUARÁ</t>
  </si>
  <si>
    <t>GUAREÍ</t>
  </si>
  <si>
    <t>GUARIBA</t>
  </si>
  <si>
    <t>GUARUJÁ</t>
  </si>
  <si>
    <t>GUATAPARÁ</t>
  </si>
  <si>
    <t>GUZOLÂNDIA</t>
  </si>
  <si>
    <t>HOLAMBRA</t>
  </si>
  <si>
    <t>HORTOLÂNDIA</t>
  </si>
  <si>
    <t>IBATÉ</t>
  </si>
  <si>
    <t>IGARAPAVA</t>
  </si>
  <si>
    <t>INDAIATUBA</t>
  </si>
  <si>
    <t>IPERÓ</t>
  </si>
  <si>
    <t>IPORANGA</t>
  </si>
  <si>
    <t>IPUÃ</t>
  </si>
  <si>
    <t>IRACEMÁPOLIS</t>
  </si>
  <si>
    <t>ITABERÁ</t>
  </si>
  <si>
    <t>ITANHAÉM</t>
  </si>
  <si>
    <t>ITAOCA</t>
  </si>
  <si>
    <t>ITAPECERICA DA SERRA</t>
  </si>
  <si>
    <t>ITAPETININGA</t>
  </si>
  <si>
    <t>ITAPEVA</t>
  </si>
  <si>
    <t>ITAPEVI</t>
  </si>
  <si>
    <t>ITAPIRA</t>
  </si>
  <si>
    <t>ITAPIRAPÚÃ PAULISTA</t>
  </si>
  <si>
    <t>ITARARÉ</t>
  </si>
  <si>
    <t>ITATIBA</t>
  </si>
  <si>
    <t>ITURAPUÃ</t>
  </si>
  <si>
    <t>ITOBI</t>
  </si>
  <si>
    <t>ITU</t>
  </si>
  <si>
    <t>ITUVERAVA</t>
  </si>
  <si>
    <t>JABOTICABAL</t>
  </si>
  <si>
    <t>JAGUATIÚNA</t>
  </si>
  <si>
    <t>JALES</t>
  </si>
  <si>
    <t>JARDINÓPOLIS</t>
  </si>
  <si>
    <t>JERIQUARA</t>
  </si>
  <si>
    <t>JUMIRIM</t>
  </si>
  <si>
    <t>JUNDIAÍ</t>
  </si>
  <si>
    <t>LAVÍNIA</t>
  </si>
  <si>
    <t>LEME</t>
  </si>
  <si>
    <t>LIMEIRA</t>
  </si>
  <si>
    <t>LINDÓIA</t>
  </si>
  <si>
    <t>LOURDES</t>
  </si>
  <si>
    <t>LUÍS ANTÔNIO</t>
  </si>
  <si>
    <t>MACAUBAL</t>
  </si>
  <si>
    <t>MAGDA</t>
  </si>
  <si>
    <t>MAIRINQUE</t>
  </si>
  <si>
    <t>MARINÓPOLIS</t>
  </si>
  <si>
    <t>MAUÁ</t>
  </si>
  <si>
    <t>MERIDIANO</t>
  </si>
  <si>
    <t>MEÓPOLIS</t>
  </si>
  <si>
    <t>MIGUELÓPÓLIS</t>
  </si>
  <si>
    <t>MIRANDÓPOLIS</t>
  </si>
  <si>
    <t>MOCOCA</t>
  </si>
  <si>
    <t>MOGI GUAÇU</t>
  </si>
  <si>
    <t>MOGI MIRIM</t>
  </si>
  <si>
    <t>MOMBUCA</t>
  </si>
  <si>
    <t>MONÇÕES</t>
  </si>
  <si>
    <t>MONTE ALEGRE DO SUL</t>
  </si>
  <si>
    <t>MONTE ALTO</t>
  </si>
  <si>
    <t>MONTE MOR</t>
  </si>
  <si>
    <t>MORRO AGUDO</t>
  </si>
  <si>
    <t>MORUNGABA</t>
  </si>
  <si>
    <t>NHANDEARA</t>
  </si>
  <si>
    <t>NOVA CAMPINA</t>
  </si>
  <si>
    <t>NOVA CANAÃ PAULISTA</t>
  </si>
  <si>
    <t>NOVA CASTILHO</t>
  </si>
  <si>
    <t>NOVA LUZITÂNIA</t>
  </si>
  <si>
    <t xml:space="preserve">NOVA ODESSA </t>
  </si>
  <si>
    <t>NUPORANGA</t>
  </si>
  <si>
    <t>ORLÂNDIA</t>
  </si>
  <si>
    <t>OSASCO</t>
  </si>
  <si>
    <t>PALMEIRA D´OESTE</t>
  </si>
  <si>
    <t>PARARAPANEMA</t>
  </si>
  <si>
    <t>PARANAPUÃ</t>
  </si>
  <si>
    <t>PATROCÍCIO PAULISTA</t>
  </si>
  <si>
    <t>PAULÍNIA</t>
  </si>
  <si>
    <t>PEDREGULHO</t>
  </si>
  <si>
    <t>PEDREIRA</t>
  </si>
  <si>
    <t>PENÁPOLIS</t>
  </si>
  <si>
    <t>PEREIRA BARRETO</t>
  </si>
  <si>
    <t>PIACATU</t>
  </si>
  <si>
    <t>PIEDADE</t>
  </si>
  <si>
    <t>PILAR DO SUL</t>
  </si>
  <si>
    <t>PINHALZINHO</t>
  </si>
  <si>
    <t>PIRACICABA</t>
  </si>
  <si>
    <t>PIRASSUNUNGA</t>
  </si>
  <si>
    <t>PITANGUEIRAS</t>
  </si>
  <si>
    <t>PONDA LINDA</t>
  </si>
  <si>
    <t xml:space="preserve">PONTAL </t>
  </si>
  <si>
    <t>POPULINA</t>
  </si>
  <si>
    <t>PORTO FELIZ</t>
  </si>
  <si>
    <t>PORTO FERREIRA</t>
  </si>
  <si>
    <t>PRADÓPOLIS</t>
  </si>
  <si>
    <t>PRAIA GRANDE</t>
  </si>
  <si>
    <t>QUADRA</t>
  </si>
  <si>
    <t>RAFARD</t>
  </si>
  <si>
    <t>REGISTRO</t>
  </si>
  <si>
    <t>RESTINGA</t>
  </si>
  <si>
    <t>RIBEIRA</t>
  </si>
  <si>
    <t>RIBEIRÃO BONITO</t>
  </si>
  <si>
    <t>RIBEIRÃO BRANCO</t>
  </si>
  <si>
    <t>RIBEIRÃO CORRENTE</t>
  </si>
  <si>
    <t>RIBEIRÃO GRANDE</t>
  </si>
  <si>
    <t>RIBEIRÃO PRETO</t>
  </si>
  <si>
    <t>RIFAINA</t>
  </si>
  <si>
    <t>RINCÃO</t>
  </si>
  <si>
    <t>RIO CLARO</t>
  </si>
  <si>
    <t>RIO DAS PEDRAS</t>
  </si>
  <si>
    <t>RIO GRANDE DA SERRA</t>
  </si>
  <si>
    <t>RIVERSUL</t>
  </si>
  <si>
    <t>RUBIÁCEA</t>
  </si>
  <si>
    <t>RUBINÉIA</t>
  </si>
  <si>
    <t>SALES DE OLIVEIRA</t>
  </si>
  <si>
    <t>SALTINHO</t>
  </si>
  <si>
    <t>SALTO DE PIRAPORA</t>
  </si>
  <si>
    <t>SANTA ALBERTINA</t>
  </si>
  <si>
    <t>SANTA BÁRBARA D´OESTE</t>
  </si>
  <si>
    <t>SANTA CLARA D´OESTE</t>
  </si>
  <si>
    <t>SANTA CRUZ DA CONCEIÇÃO</t>
  </si>
  <si>
    <t>SANTA CRUZ DA ESPERANÇA</t>
  </si>
  <si>
    <t>SANTA CRUZ DAS PALMEIRAS</t>
  </si>
  <si>
    <t>SANTA FÉ DO SUL</t>
  </si>
  <si>
    <t>SANTA GERTRUDES</t>
  </si>
  <si>
    <t>SANTA LÚCIA</t>
  </si>
  <si>
    <t>SANTA RITA D´OESTE</t>
  </si>
  <si>
    <t>SANTA RITA DO PASSA QUATRO</t>
  </si>
  <si>
    <t>SANTA ROSA DE VITERBO</t>
  </si>
  <si>
    <t>SANTA SALETE</t>
  </si>
  <si>
    <t>SANTANA DA PONTE PENSA</t>
  </si>
  <si>
    <t>SANTANA DO PEARNAÍBA</t>
  </si>
  <si>
    <t>SANTO ANTÔNIO DA ALEGRIA</t>
  </si>
  <si>
    <t>SANTO ANTÔNIO DA POSSE</t>
  </si>
  <si>
    <t>SANTO ANTÔNIO DO ARACANGUÁ</t>
  </si>
  <si>
    <t>SANTO ANTÔNIO DO JARDIM</t>
  </si>
  <si>
    <t>SANTÓPOLIS DO AGUAPEÍ</t>
  </si>
  <si>
    <t>SANTOS</t>
  </si>
  <si>
    <t>SÃO CAETANDO DO SUL</t>
  </si>
  <si>
    <t>SÃO CARLOS</t>
  </si>
  <si>
    <t>SÃO FRANCISCO</t>
  </si>
  <si>
    <t>SÃO JOÃO DA BOA VISTA</t>
  </si>
  <si>
    <t>SÃO JOÃO DAS DUAS PONTES</t>
  </si>
  <si>
    <t>SÃO JOÃO DE IRACEMA</t>
  </si>
  <si>
    <t>SÃO JOAQUIM DA BARRA</t>
  </si>
  <si>
    <t>SÃO JOSÉ DA BELA VISTA</t>
  </si>
  <si>
    <t>SÃO JOSÉ DO RIO PARDO</t>
  </si>
  <si>
    <t>SÃO LOURENÇO DA SERRA</t>
  </si>
  <si>
    <t>SÃO MIGUEL ARCANJO</t>
  </si>
  <si>
    <t>SÃO ROQUE</t>
  </si>
  <si>
    <t>SÃO SEBASTIÃO DA GRAMA</t>
  </si>
  <si>
    <t>SÃO SIMÃO</t>
  </si>
  <si>
    <t>SARAPUÍ</t>
  </si>
  <si>
    <t>SERRA AZUL</t>
  </si>
  <si>
    <t xml:space="preserve">SERRA NEGRA </t>
  </si>
  <si>
    <t>SERRANA</t>
  </si>
  <si>
    <t>SERTÃOZINHO</t>
  </si>
  <si>
    <t>SETE BARRAS</t>
  </si>
  <si>
    <t>SOCORRO</t>
  </si>
  <si>
    <t>SOROCABA</t>
  </si>
  <si>
    <t>SUD MENNUCCI</t>
  </si>
  <si>
    <t>SUMARÉ</t>
  </si>
  <si>
    <t>SUZANÁPOLIS</t>
  </si>
  <si>
    <t>TAIAÇU</t>
  </si>
  <si>
    <t>TAMBAÚ</t>
  </si>
  <si>
    <t>TAPIRAÍ</t>
  </si>
  <si>
    <t>TAPIRATIBA</t>
  </si>
  <si>
    <t>TAQUARAL</t>
  </si>
  <si>
    <t>TAUQUARIVAÍ</t>
  </si>
  <si>
    <t>TATUÍ</t>
  </si>
  <si>
    <t>TERRA ROXA</t>
  </si>
  <si>
    <t>TIETÊ</t>
  </si>
  <si>
    <t>TRÊS FRONTEIRAS</t>
  </si>
  <si>
    <t>TUIUTI</t>
  </si>
  <si>
    <t>TURIUBA</t>
  </si>
  <si>
    <t>TURMALINA</t>
  </si>
  <si>
    <t>URÂNIA</t>
  </si>
  <si>
    <t>VALINHOS</t>
  </si>
  <si>
    <t>VALPARAÍSO</t>
  </si>
  <si>
    <t>VARGEM GRANDE DO SUL</t>
  </si>
  <si>
    <t>VINHEDO</t>
  </si>
  <si>
    <t>VIRADOURO</t>
  </si>
  <si>
    <t>VITÓRIA BRASIL</t>
  </si>
  <si>
    <t>VOTORANTIM</t>
  </si>
  <si>
    <t>Total das Transferências da União:</t>
  </si>
  <si>
    <t>Total das Transferências do Estado:</t>
  </si>
  <si>
    <t>RESUMO CONSOLIDADO</t>
  </si>
  <si>
    <t>SÃO BERNARDO DO CAMPO</t>
  </si>
  <si>
    <t>Municípios</t>
  </si>
  <si>
    <t>SANTO ANDRÉ</t>
  </si>
  <si>
    <t xml:space="preserve">   Desoneração das Exportações (LC-87/96)</t>
  </si>
  <si>
    <t xml:space="preserve">   Demais Transferências da União</t>
  </si>
  <si>
    <t xml:space="preserve">   Demais Transferências do Estado</t>
  </si>
  <si>
    <t xml:space="preserve">DEMONSTRATIVO DAS RECEITAS DE MDE  </t>
  </si>
  <si>
    <t>RENDIMENTOS DE APLICAÇÃO FINANCEIRA</t>
  </si>
  <si>
    <t xml:space="preserve">    Ensino Infantil/Especial</t>
  </si>
  <si>
    <t xml:space="preserve">    Ensino Fundamental</t>
  </si>
  <si>
    <t>IMPOSTOS MUNICIPAIS</t>
  </si>
  <si>
    <t>Total dos Rendimentos de Aplicação Financeira:</t>
  </si>
  <si>
    <t>Total das Receitas do Fundef:</t>
  </si>
  <si>
    <t>OPERAÇÕES DE CRÉDITO PARA ENSINO</t>
  </si>
  <si>
    <t>Total das Operações de Crédito:</t>
  </si>
  <si>
    <t>Total das Receitas Próprias:</t>
  </si>
  <si>
    <t>Ensino Infantil/Especial</t>
  </si>
  <si>
    <t xml:space="preserve">     Outros</t>
  </si>
  <si>
    <t>FICHAS</t>
  </si>
  <si>
    <t>ACUMULADO PAGO</t>
  </si>
  <si>
    <t>DESPESAS DO ENSINO FUNDAMENTAL C/ RECURSOS NÃO VINCULADOS AO FUNDEF</t>
  </si>
  <si>
    <t>TOTAL</t>
  </si>
  <si>
    <t>3231Subvenções Sociais</t>
  </si>
  <si>
    <t>3254 Apoio Financeiro a Estudantes</t>
  </si>
  <si>
    <t>TOTAL APLICADO COM RECURSOS DE IMPOSTOS</t>
  </si>
  <si>
    <t>DESPESAS DO ENSINO INFANTIL/ESPECIAL</t>
  </si>
  <si>
    <t>CRECHE ( 08.41)</t>
  </si>
  <si>
    <t>3231 Subvenções Sociais</t>
  </si>
  <si>
    <t>PRÉ-ESCOLA (08.41)</t>
  </si>
  <si>
    <t>ENSINO INFANTIL/ESPECIAL</t>
  </si>
  <si>
    <t>ESPECIAL (08.49)</t>
  </si>
  <si>
    <t>DESPESAS C/ ENSINO INFANTIL E ESPECIAL</t>
  </si>
  <si>
    <t>TRANSFERÊNCIAS DE CONVÊNIOS E OUTROS</t>
  </si>
  <si>
    <t>Total Ensino Infantil:</t>
  </si>
  <si>
    <t>Total Ensino Fundamental:</t>
  </si>
  <si>
    <t>Total de Recursos de Convênios e Outros:</t>
  </si>
  <si>
    <t>DESPESAS COM RECURSOS DO F.M.D.E.F.V.M.</t>
  </si>
  <si>
    <t>OUTRAS DESPESAS  (MÁX=40%)</t>
  </si>
  <si>
    <t>CONTA F.M.E.</t>
  </si>
  <si>
    <t>CONTA QESE</t>
  </si>
  <si>
    <t>NÚMERO DA C/C</t>
  </si>
  <si>
    <t>SALDO</t>
  </si>
  <si>
    <t>TOTAL DO SALDO BANCÁRIO DISPONÍVEL</t>
  </si>
  <si>
    <t>CONFRONTO ENTRE DESPESA ORÇAMENTÁRIA E FINANCEIRA EM RELAÇÃO AO DISPONÍVEL</t>
  </si>
  <si>
    <t>TOTAL DE EMPENHOS A PAGAR</t>
  </si>
  <si>
    <t>REPASSES FINANCEIROS - ARTIGO 69,  §5º, LEI 9.394/96 (L.D.B.)</t>
  </si>
  <si>
    <t>ENSINO FUNDAMENTAL  08.42 / 12.361</t>
  </si>
  <si>
    <t>DESP. C/ RECURSOS NÃO VINCULADOS AO FUNDEF</t>
  </si>
  <si>
    <t>ENSINO SUPLETIVO (FUND.) 08.45</t>
  </si>
  <si>
    <t>DESP. C/ PROF. MAGISTÉRIO(MÍN=60%)</t>
  </si>
  <si>
    <t>3253 Salário Família (Prof. em Efetivo Exerc.)</t>
  </si>
  <si>
    <t>B) REPASSES DECENDIAIS</t>
  </si>
  <si>
    <t>(=) SALDO DISPONÍVEL APURADO</t>
  </si>
  <si>
    <t>TOTAL DE REPASSES DECENDIAIS</t>
  </si>
  <si>
    <t xml:space="preserve">COMPOSIÇÃO DO SALDO BANCÁRIO CONCILIADO EM </t>
  </si>
  <si>
    <t>RECEITAS DE IMPOSTOS E TRANSFERÊNCIAS DE IMPOSTOS</t>
  </si>
  <si>
    <t>B) TOTAL DOS RECURSOS ADICIONAIS</t>
  </si>
  <si>
    <t>RECURSOS ADICIONAIS (100%)</t>
  </si>
  <si>
    <t>Receitas Próprias</t>
  </si>
  <si>
    <t>ACUMULADO</t>
  </si>
  <si>
    <t>%</t>
  </si>
  <si>
    <t>FUNDEF - ART.60 CAPUT/ADCT/CF</t>
  </si>
  <si>
    <t>POSIÇÃO FINANCEIRA</t>
  </si>
  <si>
    <t>REPASSES DECENDIAIS - ART.69,§5º, LEI 9.394/96</t>
  </si>
  <si>
    <t xml:space="preserve">    Rendimentos de Aplicação Financeira</t>
  </si>
  <si>
    <t>DESPESAS COM ENS. FUNDAMENTAL - FUNDEF</t>
  </si>
  <si>
    <t>RECURSOS DO FUNDEF + APLIC. FINANCEIRA</t>
  </si>
  <si>
    <t xml:space="preserve"> </t>
  </si>
  <si>
    <t>1ºTRIMESTRE EMPENHADO</t>
  </si>
  <si>
    <t>2ºTRIMESTRE EMPENHADO</t>
  </si>
  <si>
    <t>3ºTRIMESTRE EMPENHADO</t>
  </si>
  <si>
    <t>4ºTRIMESTRE EMPENHADO</t>
  </si>
  <si>
    <t>EMPENHADO ACUMULADO</t>
  </si>
  <si>
    <t xml:space="preserve"> ACUMULADO PAGO</t>
  </si>
  <si>
    <t xml:space="preserve">EMPENHADO ACUMULADO </t>
  </si>
  <si>
    <t>3280 Pasep</t>
  </si>
  <si>
    <t>ASSISTÊNCIA A EDUCANDOS (FUND) 08.47</t>
  </si>
  <si>
    <t>TOTAL DAS DESPESAS C/ RECURSOS DO FUNDEF</t>
  </si>
  <si>
    <t>DESPESAS DO ENSINO FUNDAMENTAL C/ RECEITAS DO FUNDEF AUFERIDAS NO EXERCÍCIO</t>
  </si>
  <si>
    <t>DESPESAS DO ENSINO FUNDAMENTAL C/ SALDO DO FUNDEF DO EXERCÍCIO ANTERIOR</t>
  </si>
  <si>
    <t>DESPESAS C/ RECURSOS DO FUNDEF CONSIDERADAS NO CÁLCULO DE APLICAÇÃO MÍNIMA OBRIGATÓRIA</t>
  </si>
  <si>
    <t>REPASSES FINANCEIROS - ARTIGO 69, § 5º, LEI 9.394/96 (L.D.B)</t>
  </si>
  <si>
    <t>1º MÊS DO TRIMESTRE:</t>
  </si>
  <si>
    <t>Diferença</t>
  </si>
  <si>
    <t>TOTAL GERAL</t>
  </si>
  <si>
    <t>Arrecadada  do  Dia 01 a 10</t>
  </si>
  <si>
    <t>Arrecadada  do  Dia 11 a 20</t>
  </si>
  <si>
    <t>Arrecadada  do  Dia 21 a 30</t>
  </si>
  <si>
    <t>Repasses Obrigatórios de 10% ou mais em contas vinculadas ao ensino (FPM, ICMS, IPI, LC 87/96)</t>
  </si>
  <si>
    <t>2º MÊS DO TRIMESTRE:</t>
  </si>
  <si>
    <t>Arrecadada do  Dia 01 a 10</t>
  </si>
  <si>
    <t>Arrecadada do  Dia 11 a 20</t>
  </si>
  <si>
    <t>Arrecadada do  Dia 21 a 30</t>
  </si>
  <si>
    <t xml:space="preserve">Repasses Obrigatórios de 25% ou percentual estabelecido em L.O.M., em contas vinculadas ao ensino (IPTU, ITBI, ISS, DÍVIDA ATIVA, IRRF, ITR, IPVA, ETC.) </t>
  </si>
  <si>
    <t xml:space="preserve">Repasses Obrigatórios de 25% ou percentual estabelecido em L.O.M.B7, em contas vinculadas ao ensino (IPTU, ITBI, ISS, DÍVIDA ATIVA, IRRF, ITR, IPVA, ETC.) </t>
  </si>
  <si>
    <t>3º MÊS DO TRIMESTRE:</t>
  </si>
  <si>
    <t>Depósito em conta vinculada até 30º dia ref. arrecadação do 2ºdecêndio</t>
  </si>
  <si>
    <t>Depósito em conta vinculada até 20º dia ref. arrecadação do 1ºdecêndio</t>
  </si>
  <si>
    <t>Depósito em conta vinculada até 10º dia do mês subsequente ref. arrecadação do 3ºdecêndio</t>
  </si>
  <si>
    <t xml:space="preserve">CONTAS VINCULADAS AO ENSINO DESTINADAS AOS DEPÓSITOS DOS REPASSES DECENDIAIS </t>
  </si>
  <si>
    <t>CONTAS VINCULADAS AO ENSINO DECORRENTES DE CONVÊNIOS</t>
  </si>
  <si>
    <t xml:space="preserve">CONTA TRANSPORTE DE ALUNOS </t>
  </si>
  <si>
    <t>CONTA VINCULADA AO FUNDEF</t>
  </si>
  <si>
    <t xml:space="preserve"> TOTAL DO SALDO BANCÁRIO DISPONÍVEL</t>
  </si>
  <si>
    <t>SALDO BANCÁRIO CONCILIADO EM</t>
  </si>
  <si>
    <t>Receitas de Transferências da União</t>
  </si>
  <si>
    <t>Receitas de Transferências do Estado</t>
  </si>
  <si>
    <t>ACUMULADA</t>
  </si>
  <si>
    <t>A)</t>
  </si>
  <si>
    <t>B)</t>
  </si>
  <si>
    <t>RECURSOS ADICIONAIS (APLICAÇÃO 100%)</t>
  </si>
  <si>
    <t>TOTAL GERAL DOS RECURSOS ADICIONAIS</t>
  </si>
  <si>
    <t>Rendimentos de Aplicação Financeira</t>
  </si>
  <si>
    <t>Convênios e Outros</t>
  </si>
  <si>
    <t>Operações de Crédito</t>
  </si>
  <si>
    <t>C)</t>
  </si>
  <si>
    <t>APLICAÇÃO NO ENSINO INFANTIL E ESPECIAL</t>
  </si>
  <si>
    <t>APLICAÇÃO EFETIVA NO ENSINO FUNDAMENTAL</t>
  </si>
  <si>
    <t xml:space="preserve"> Aplicação Mínima Obrigatória  (60% dos recursos ref. caput art.212 da CF)</t>
  </si>
  <si>
    <t>D)</t>
  </si>
  <si>
    <t>Aplicação Mínima Obrigatória</t>
  </si>
  <si>
    <t>PAGO</t>
  </si>
  <si>
    <t>E)</t>
  </si>
  <si>
    <t>E.1)</t>
  </si>
  <si>
    <t>E.2)</t>
  </si>
  <si>
    <t>TOTAL GERAL APLICADO</t>
  </si>
  <si>
    <t>F)</t>
  </si>
  <si>
    <t xml:space="preserve"> APLICAÇÃO NO ENSINO FUNDAMENTAL</t>
  </si>
  <si>
    <t>(-)</t>
  </si>
  <si>
    <t>(+)</t>
  </si>
  <si>
    <t>Valor Efetivamente Retido ao Fundef  (Diferença Positiva entre a Contribuição menos Retorno do Fundef)</t>
  </si>
  <si>
    <t>Parcela Empenhada do Ganho Líquido do Fundef (Plus Aplicado)</t>
  </si>
  <si>
    <t>Despesas do Ensino Fundamental com Recursos de Impostos (Quadro 02)</t>
  </si>
  <si>
    <t>Depesas do Ensino Fundamental c/ Recursos do Fundef Auferidos no Exercício (Quadro 03)</t>
  </si>
  <si>
    <t>TOTAL GERAL DAS RECEITAS (A+B)</t>
  </si>
  <si>
    <t>Despesa Total no Ensino Fundamental</t>
  </si>
  <si>
    <t xml:space="preserve">TOTAL GERAL DAS RECEITAS (A + B) </t>
  </si>
  <si>
    <t>D.1)</t>
  </si>
  <si>
    <t>D.2)</t>
  </si>
  <si>
    <t>D.3)</t>
  </si>
  <si>
    <t xml:space="preserve"> (-) Repasses Efetuados</t>
  </si>
  <si>
    <t>ORÇADA</t>
  </si>
  <si>
    <t>VALOR DA ALICAÇÃO MÍNIMA OBRIGATÓRIA (Caput art. 212 da CF ou Percentual da LOM)</t>
  </si>
  <si>
    <t>Mínimo Obrigatório (25% ou Percentual Definido na L.O.M.das Receitas de Impostos menos Contribuição ao Fundef)</t>
  </si>
  <si>
    <t>Despesas com Profissionais do Magistério em efetivo exercício (mínimo 60%)</t>
  </si>
  <si>
    <t>Demais Despesas (máximo 40%)</t>
  </si>
  <si>
    <t>APLICAÇÃO NA  MANUTENÇÃO E DESENVOLVIMENTO DO ENSINO</t>
  </si>
  <si>
    <t xml:space="preserve"> APLICAÇÃO FINAL (Caput art.212 CF ou percentual da L.O.M.) D.1+D.2</t>
  </si>
  <si>
    <t>TRIMESTRE</t>
  </si>
  <si>
    <t>TOTAL DAS RECEITAS DE IMPOSTOS E TRANSFERÊNCIAS DE IMPOSTOS</t>
  </si>
  <si>
    <t xml:space="preserve">Valor de Contribuição ao Fundef (Elemento 3222 do Quadro 02) </t>
  </si>
  <si>
    <t>RECEBIDO/PAGO</t>
  </si>
  <si>
    <t>ORÇADA ANUAL</t>
  </si>
  <si>
    <t>1ºTRIMESTRE ARRECADADA</t>
  </si>
  <si>
    <t>2ºTRIMESTRE ARRECADADA</t>
  </si>
  <si>
    <t>3ºTRIMESTRE ARRECADADA</t>
  </si>
  <si>
    <t>4ºTRIMESTRE ARRECADADA</t>
  </si>
  <si>
    <t>ARRECADADA ACUMULADA</t>
  </si>
  <si>
    <t>3222 Transferências ao Fundef</t>
  </si>
  <si>
    <t>A) REPASSE MÍNIMO OBRIGATÓRIO  ( Percentual Mínimo de Aplicação das Receitas de Impostos e Transferências menos Contribuição ao Fundef)</t>
  </si>
  <si>
    <t xml:space="preserve">REPASSES RELATIVOS AOS 1º, 2º E 3º DECÊNDIOS DO 1º MÊS </t>
  </si>
  <si>
    <t xml:space="preserve">REPASSES RELATIVOS AOS  1º, 2º E 3º DECÊNDIOS DO 2º MÊS </t>
  </si>
  <si>
    <t xml:space="preserve">REPASSES RELATIVOS AOS 1º, 2º E 3º DECÊNDIOS DO 3º MÊS </t>
  </si>
  <si>
    <t>DESPESA EMPENHADA ENSINO INFANTIL E FUNDAMENTAL (Quadros 2 e 4)</t>
  </si>
  <si>
    <t>APURAÇÃO DOS EMPENHOS A PAGAR (Não consideradas as Despesas do Ens. Fund.com Recursos do Fundef)</t>
  </si>
  <si>
    <t xml:space="preserve">TRIMESTRE </t>
  </si>
  <si>
    <t>TOTAL DESP. ENS. FUNDAMENTAL C/ REC. IMPOSTOS</t>
  </si>
  <si>
    <t>CONFRONTO ENTRE OS REPASSES MÍNIMOS E DECENDIAIS</t>
  </si>
  <si>
    <t>4. FUNDAMENTAL</t>
  </si>
  <si>
    <t>5. FUNDEF</t>
  </si>
  <si>
    <t>6. INFANTIL</t>
  </si>
  <si>
    <t>7. REPASSES</t>
  </si>
  <si>
    <t>8. FINANCEIRO</t>
  </si>
  <si>
    <t>9. RESUMO CONSOLIDADO</t>
  </si>
  <si>
    <t>1. MENU</t>
  </si>
  <si>
    <t>2. CADASTRO</t>
  </si>
  <si>
    <t>3. RECEITAS</t>
  </si>
  <si>
    <t xml:space="preserve">         A presente Pasta de Trabalho, que tem por objetivo apurar os percentuais aplicados na Manutenção e Desenvolvimento do Ensino, contém as seguintes Planilhas :     </t>
  </si>
  <si>
    <t xml:space="preserve">       Nos casos de Recursos Adicionais decorrentes de Transferências de Convênios, o programa permite que sejam inseridos outros Convênios não discriminados na Planilha. Na inclusão de informação relativa a outro Convênio, ATENTAR, apenas, para que o Recurso seja devidamente enquadrado no Ensino Infantil/Especial ou Fundamental.</t>
  </si>
  <si>
    <t xml:space="preserve">    </t>
  </si>
  <si>
    <t xml:space="preserve">      Preenchimento obrigatório das informações relativas às despesas empenhadas no Trimestre em exame e as despesas acumuladas pagas. </t>
  </si>
  <si>
    <r>
      <t xml:space="preserve">    </t>
    </r>
    <r>
      <rPr>
        <b/>
        <sz val="12"/>
        <rFont val="Arial"/>
        <family val="2"/>
      </rPr>
      <t xml:space="preserve"> IMPORTANTE : A atualização de tais dados é fundamental para o correto processamento das planilhas.</t>
    </r>
  </si>
  <si>
    <r>
      <t xml:space="preserve">1. </t>
    </r>
    <r>
      <rPr>
        <b/>
        <u val="single"/>
        <sz val="12"/>
        <rFont val="Arial"/>
        <family val="2"/>
      </rPr>
      <t>MENU</t>
    </r>
  </si>
  <si>
    <r>
      <t xml:space="preserve">2. </t>
    </r>
    <r>
      <rPr>
        <b/>
        <u val="single"/>
        <sz val="12"/>
        <rFont val="Arial"/>
        <family val="2"/>
      </rPr>
      <t>CADASTRO</t>
    </r>
  </si>
  <si>
    <r>
      <t xml:space="preserve">3. </t>
    </r>
    <r>
      <rPr>
        <b/>
        <u val="single"/>
        <sz val="12"/>
        <rFont val="Arial"/>
        <family val="2"/>
      </rPr>
      <t>RECEITAS</t>
    </r>
    <r>
      <rPr>
        <b/>
        <sz val="12"/>
        <rFont val="Arial"/>
        <family val="2"/>
      </rPr>
      <t xml:space="preserve"> - Demonstrativo das Receitas  de MDE - Quadro 01.</t>
    </r>
  </si>
  <si>
    <r>
      <t>4.</t>
    </r>
    <r>
      <rPr>
        <b/>
        <u val="single"/>
        <sz val="12"/>
        <rFont val="Arial"/>
        <family val="2"/>
      </rPr>
      <t xml:space="preserve"> FUNDAMENTAL </t>
    </r>
    <r>
      <rPr>
        <b/>
        <sz val="12"/>
        <rFont val="Arial"/>
        <family val="2"/>
      </rPr>
      <t>- Despesas do Ensino Fundamental c/Recursos não Vinculados ao FUNDEF - QUADRO 02.</t>
    </r>
  </si>
  <si>
    <r>
      <t xml:space="preserve">5. </t>
    </r>
    <r>
      <rPr>
        <b/>
        <u val="single"/>
        <sz val="12"/>
        <rFont val="Arial"/>
        <family val="2"/>
      </rPr>
      <t>FUNDEF</t>
    </r>
    <r>
      <rPr>
        <b/>
        <sz val="12"/>
        <rFont val="Arial"/>
        <family val="2"/>
      </rPr>
      <t>- Despesas do Ensino Fundamental c/Receitas do FUNDEF auferidas no exercício e com saldo do exercício anterior - QUADRO 03.</t>
    </r>
  </si>
  <si>
    <r>
      <t xml:space="preserve">6. </t>
    </r>
    <r>
      <rPr>
        <b/>
        <u val="single"/>
        <sz val="12"/>
        <rFont val="Arial"/>
        <family val="2"/>
      </rPr>
      <t>INFANTIL</t>
    </r>
    <r>
      <rPr>
        <b/>
        <sz val="12"/>
        <rFont val="Arial"/>
        <family val="2"/>
      </rPr>
      <t xml:space="preserve"> - Despesas do Ensino Infantil/Especial QUADRO 04.</t>
    </r>
  </si>
  <si>
    <r>
      <t>7.</t>
    </r>
    <r>
      <rPr>
        <b/>
        <u val="single"/>
        <sz val="12"/>
        <rFont val="Arial"/>
        <family val="2"/>
      </rPr>
      <t xml:space="preserve"> REPASSES</t>
    </r>
    <r>
      <rPr>
        <b/>
        <sz val="12"/>
        <rFont val="Arial"/>
        <family val="2"/>
      </rPr>
      <t xml:space="preserve"> - Repasses Decendiais - QUADRO 05.</t>
    </r>
  </si>
  <si>
    <t xml:space="preserve">      Preenchimento obrigatório de todos os campos</t>
  </si>
  <si>
    <r>
      <t xml:space="preserve">9. </t>
    </r>
    <r>
      <rPr>
        <b/>
        <u val="single"/>
        <sz val="12"/>
        <rFont val="Arial"/>
        <family val="2"/>
      </rPr>
      <t>RESUMO CONSOLIDADO</t>
    </r>
    <r>
      <rPr>
        <b/>
        <sz val="12"/>
        <rFont val="Arial"/>
        <family val="2"/>
      </rPr>
      <t xml:space="preserve"> -  QUADRO 07.</t>
    </r>
  </si>
  <si>
    <t>2001</t>
  </si>
  <si>
    <t>2002</t>
  </si>
  <si>
    <t>2003</t>
  </si>
  <si>
    <t>INSTRUÇÕES PARA O PREENCHIMENTO DAS PLANILHAS</t>
  </si>
  <si>
    <t>Artigo 212 - Constituição Federal/88</t>
  </si>
  <si>
    <t>Artigo 69 - Lei Federal nº 9.394/96 - LDB</t>
  </si>
  <si>
    <t xml:space="preserve">     Exercício:</t>
  </si>
  <si>
    <t>Aplicação mínima conforme:</t>
  </si>
  <si>
    <t>POSIÇÃO FINANCEIRA DAS CONTAS VINCULADAS AO ENSINO</t>
  </si>
  <si>
    <t xml:space="preserve"> - Quadros Demonstrativos - </t>
  </si>
  <si>
    <t>_ _ _ _ _ _ _ _ _ _ _ _ _ _ _ _ _ _ _ _</t>
  </si>
  <si>
    <t xml:space="preserve">         TRIBUNAL DE CONTAS DO ESTADO DE SÃO PAULO  </t>
  </si>
  <si>
    <t xml:space="preserve">      - Receitas de Manutenção e Desenvolvimento do Ensino.</t>
  </si>
  <si>
    <t xml:space="preserve">      - Despesas do Ensino Fundamental c/ recursos não vinculados ao FUNDEF.</t>
  </si>
  <si>
    <t xml:space="preserve">      - Despesas do Ensino Fundamental c/ receitas vinculadas ao FUNDEF.</t>
  </si>
  <si>
    <t xml:space="preserve">      - Despesas do Ensino Infantil / Especial</t>
  </si>
  <si>
    <t xml:space="preserve">      - Posição financeira das contas vinculadas ao Ensino</t>
  </si>
  <si>
    <t xml:space="preserve">      - Resumo Consolidado</t>
  </si>
  <si>
    <t xml:space="preserve">      - Instruções para preenchimento </t>
  </si>
  <si>
    <t xml:space="preserve"> - Cadastrar Município</t>
  </si>
  <si>
    <t xml:space="preserve">      - Repasses Financeiros - art. 69, §5º da Lei 9.394/96 - L.D.B</t>
  </si>
  <si>
    <t xml:space="preserve">      - Imprimir Demonstrativos</t>
  </si>
  <si>
    <t xml:space="preserve">Período:  </t>
  </si>
  <si>
    <t xml:space="preserve">       - Limpar</t>
  </si>
  <si>
    <r>
      <t>Se necessário inclua seu município no fim da lista e clique em</t>
    </r>
    <r>
      <rPr>
        <b/>
        <i/>
        <sz val="9"/>
        <rFont val="Arial"/>
        <family val="2"/>
      </rPr>
      <t xml:space="preserve"> classificar :</t>
    </r>
  </si>
  <si>
    <t>A) TOTAL DAS RECEITAS DE IMPOSTOS</t>
  </si>
  <si>
    <t>PLANAE2001</t>
  </si>
  <si>
    <t>(-) DESPESA PAGA (Quadros 2 e 4)</t>
  </si>
  <si>
    <t xml:space="preserve">CUIDADO: ESTE BOTÃO APAGA TODOS OS DADOS </t>
  </si>
  <si>
    <t>INFORMADOS NA PLANILHA !</t>
  </si>
  <si>
    <t xml:space="preserve"> - Planilha de Aplicação no Ensino - Versão 2001.</t>
  </si>
  <si>
    <t xml:space="preserve">       Se o Município não estiver cadastrado, deverá ser incluído ao final da lista e, após, reclassificado, clicando em classificar.</t>
  </si>
  <si>
    <t xml:space="preserve">       Deverão ser obrigatoriamente preenchidos os dados relativos às Receitas de Impostos e Transferências e  Recursos Adicionais referentes ao Orçado Anual e ao Trimestre em exame. A informação relativa à Receita Acumulada será fornecida automaticamente pelo programa.</t>
  </si>
  <si>
    <t xml:space="preserve">       No caso de despesas contabilizadas por empenho estimativa, deverá ser considerada como empenhada no trimestre somente a soma dos subempenhos emitidos no período em exame.</t>
  </si>
  <si>
    <t xml:space="preserve">     Havendo necessidade, poderão ser inseridos outros elementos de despesa não previstos na planilha, bem como outras funcionais programáticas pertinentes ao ensino.</t>
  </si>
  <si>
    <t xml:space="preserve">    IMPORTANTE : Os valores relativos às Transferências ao FUNDEF deverão ser lançados necessariamente no elemento 3222. </t>
  </si>
  <si>
    <t xml:space="preserve">       No tocante às despesas empenhadas e Pagas no Trimestre em exame, referentes aos Auxílios/Subvenções/Contribuições, deverão ser informadas somente aquelas que foram incluídas nos valores já lançados. As despesas realizadas com recursos adicionais não são computadas no cálculo do percentual mínimo de aplicação no ensino.   </t>
  </si>
  <si>
    <t xml:space="preserve">       Deverão ser Informadas separadamente as despesas realizadas com recursos do FUNDEF que foram suportadas com o retorno do exercício, das suportadas com os recursos de outros exercícios.       </t>
  </si>
  <si>
    <t xml:space="preserve">       No caso de despesas contabilizadas por empenho estimativa, deverá ser considerada como  empenhada no trimestre somente a soma dos subempenhos emitidos no período em exame.</t>
  </si>
  <si>
    <t xml:space="preserve">       IMPORTANTE : No caso das despesas empenhadas serem superiores às receitas do FUNDEF, a informação quanto ao Trimestre não sofrerá censura.Quanto ao Empenhado Acumulado, entretanto, haverá uma MENSAGEM para verificação das informações. Não será emitido o Resumo Consolidado,  uma vez que as despesas devem ser demonstradas em relação ao montante das receitas do FUNDEF. </t>
  </si>
  <si>
    <t xml:space="preserve">      Preenchimento obrigatório das informações relativas às despesas empenhadas no Trimestre em exame e às despesas acumuladas pagas. </t>
  </si>
  <si>
    <r>
      <t xml:space="preserve">       </t>
    </r>
    <r>
      <rPr>
        <b/>
        <sz val="12"/>
        <rFont val="Arial"/>
        <family val="2"/>
      </rPr>
      <t>Preenchimento Obrigatório</t>
    </r>
    <r>
      <rPr>
        <sz val="12"/>
        <rFont val="Arial"/>
        <family val="2"/>
      </rPr>
      <t>: Todos os campos pertinentes aos Repasses Financeiros, Valores Trimestral e Acumulado; Todos os campos referentes às Contas Vinculadas ao Ensino, destinadas aos Depósitos dos Repasses Decendiais; Todos os campos referentes às contas vinculadas ao Ensino decorrentes de Convênios. No Quadro pertinente à conta Vinculada ao FUNDEF, informar somente o saldo financeiro do FUNDEF não aplicado no exercício anterior e o Saldo Bancário Conciliado no último dia do terceiro mês do Trimestre.</t>
    </r>
  </si>
  <si>
    <t xml:space="preserve">     Este quadro sintetiza todas as informações, pois demonstra  os percentuais aplicados no Ensino e  no Ensino Fundamental e as aplicações dos Recursos do FUNDEF. Traz, também, a posição financeira relativa aos repasses decendiais.Todas essas informações serão fornecidas automaticamente pelo programa, desde que os dados sejam inseridos corretamente nas planilhas.</t>
  </si>
  <si>
    <r>
      <t>Nota</t>
    </r>
    <r>
      <rPr>
        <b/>
        <sz val="12"/>
        <rFont val="Arial"/>
        <family val="2"/>
      </rPr>
      <t>: A fim de dar atendimento ao Artigo 256 da Constituição Estadual, sugere-se que sejam publicados os quadros nº. 01 - Demonstrativo das Receitas de MDE e nº.   07 - Resumo Consolidado.</t>
    </r>
  </si>
  <si>
    <t xml:space="preserve">      Os quadros nºs 05 e 06 também deverão ter seus dados atualizados trimestralmente.  Clicar no botão LIMPAR ESTE QUADRO, para apagar os dados  relativos ao trimestre anterior e implantar os valores do novo trimestre.</t>
  </si>
  <si>
    <t xml:space="preserve">      Caso seja necessário, poderá ser utilizado o botão LIMPAR do MENU. Será apresentada uma tela para confirmação. Diferentemente dos botões LIMPAR ESTA COLUNA (quadros 02, 03 e 04) e LIMPAR ESTE QUADRO (quadros 05 e 06), ao ser confirmada esta opção serão apagados todos os valores informados em todos os quadros.</t>
  </si>
  <si>
    <r>
      <t xml:space="preserve">       </t>
    </r>
    <r>
      <rPr>
        <sz val="12"/>
        <rFont val="Arial"/>
        <family val="2"/>
      </rPr>
      <t>Para o correto preenchimento das planilhas, deverão ser observados os seguintes aspectos :</t>
    </r>
  </si>
  <si>
    <t xml:space="preserve">       No tocante às despesas empenhadas e Pagas no Trimestre em exame, referentes aos Auxílios/Subvenções/Contribuições, deverão ser informadas,somente aquelas que foram incluídas nos valores já lançados. As despesas realizadas com recursos adicionais não são computadas no cálculo do percentual mínimo de aplicação no ensino.   </t>
  </si>
  <si>
    <t xml:space="preserve">      Os valores pagos acumulados até o trimestre de referência, informados na última coluna dos quadros nºs 02, 03 e 04, serão digitados trimestralmente, sendo prudente apagar os dados informados anteriormente antes de implantar novos valores. Para tanto, basta clicar no botão LIMPAR ESTA COLUNA, localizado acima da última coluna do quadro.</t>
  </si>
  <si>
    <r>
      <t xml:space="preserve">8. </t>
    </r>
    <r>
      <rPr>
        <b/>
        <u val="single"/>
        <sz val="12"/>
        <rFont val="Arial"/>
        <family val="2"/>
      </rPr>
      <t>FINANCEIRO</t>
    </r>
    <r>
      <rPr>
        <b/>
        <sz val="12"/>
        <rFont val="Arial"/>
        <family val="2"/>
      </rPr>
      <t xml:space="preserve"> -  Posição Financeira das Contas Vinculadas do Ensino - QUADRO 06.</t>
    </r>
  </si>
  <si>
    <t>(-)  Desp.c/ recursos Auxílios/Subvenções/Contrib.</t>
  </si>
  <si>
    <t>(-)  Desp. c/ recursos Operações de Crédito</t>
  </si>
  <si>
    <t>(-) Desp. c/ recursos Rendimentos de Aplicações Financeiras</t>
  </si>
  <si>
    <t>(-) Desp. c/ recursos Auxílios/Subvenções/Contribuições</t>
  </si>
  <si>
    <t>(-)  Desp. c/ recursos Rendimentos de Aplicação Financeira</t>
  </si>
  <si>
    <t xml:space="preserve">    Creche</t>
  </si>
  <si>
    <t xml:space="preserve">    Transporte de Alunos</t>
  </si>
  <si>
    <t xml:space="preserve">    QESE</t>
  </si>
  <si>
    <t xml:space="preserve">    Recursos recebidos do Fundef</t>
  </si>
  <si>
    <t xml:space="preserve">     Recursos Destinandos ao Ensino Fundamental</t>
  </si>
  <si>
    <t xml:space="preserve">     Recursos Destinandos ao Ens. Infantil e Especial</t>
  </si>
  <si>
    <r>
      <t xml:space="preserve">      Ao iniciar a implantação de dados , deverão ser </t>
    </r>
    <r>
      <rPr>
        <b/>
        <sz val="12"/>
        <rFont val="Arial"/>
        <family val="2"/>
      </rPr>
      <t>obrigatoriamente</t>
    </r>
    <r>
      <rPr>
        <sz val="12"/>
        <rFont val="Arial"/>
        <family val="2"/>
      </rPr>
      <t xml:space="preserve"> informados: o nome do Município, o Trimestre em exame, o Exercício e o Percentual Mínimo de Aplicação no Ensino definido para o Município, com base no artigo 212 da Constituição Federal ou um percentual superior, com base no artigo 69 da Lei Federal 9.394/96 - LDB.</t>
    </r>
  </si>
  <si>
    <t>SALDO FINANCEIRO DO FUNDEF NÃO APLICADO (ANTERIOR)</t>
  </si>
  <si>
    <t>(+) RECURSOS RECEBIDOS DO FUNDEF + APLICAÇÃO FINANCEIRA (NO TRIMESTRE)</t>
  </si>
  <si>
    <t>(-) TOTAL DAS DESPESAS DO FUNDEF PAGAS (NO TRIMESTRE)</t>
  </si>
  <si>
    <t xml:space="preserve">    Convênio FNDE/Educação Pré-Escolar</t>
  </si>
  <si>
    <t xml:space="preserve">    Convênio MEC/FNDE/PDDE</t>
  </si>
  <si>
    <t xml:space="preserve">    Imposto de Renda Retido na Fonte - Ensino</t>
  </si>
  <si>
    <t>Obs: Funcional Programática 08.42.213</t>
  </si>
  <si>
    <t>94.5</t>
  </si>
  <si>
    <t>96.1</t>
  </si>
  <si>
    <t>100.9</t>
  </si>
  <si>
    <t>102.5</t>
  </si>
  <si>
    <t>105.4</t>
  </si>
  <si>
    <t>3132 Outros Serv. Encarg. (transporte de alunos)</t>
  </si>
  <si>
    <t>106.7</t>
  </si>
  <si>
    <t>-</t>
  </si>
  <si>
    <t>109.6</t>
  </si>
  <si>
    <t>107.0 e 108.3</t>
  </si>
  <si>
    <t>112.2</t>
  </si>
  <si>
    <t>113.5</t>
  </si>
  <si>
    <t>114.8</t>
  </si>
  <si>
    <t>4120 Equip.e Mat.Perm. (Projeto BNDES)</t>
  </si>
  <si>
    <t>4130 Investim Reg Execução Especial</t>
  </si>
  <si>
    <t>4331 Auxílios para Investimentos (PDDE/EMEF´s)</t>
  </si>
  <si>
    <t>3231 Subvenções Sociais (PDDE/EMEF´s/APAE)</t>
  </si>
  <si>
    <t>98.7 e 117.7</t>
  </si>
  <si>
    <t>110.6 e 119.3</t>
  </si>
  <si>
    <t>95.8</t>
  </si>
  <si>
    <t>97.4</t>
  </si>
  <si>
    <t>99.0</t>
  </si>
  <si>
    <t>101.2</t>
  </si>
  <si>
    <t>103.8</t>
  </si>
  <si>
    <t>111.9</t>
  </si>
  <si>
    <t>124.5</t>
  </si>
  <si>
    <t>126.1</t>
  </si>
  <si>
    <t>125.8</t>
  </si>
  <si>
    <t>127.4</t>
  </si>
  <si>
    <t>128.7</t>
  </si>
  <si>
    <t>129.0</t>
  </si>
  <si>
    <t>130.0</t>
  </si>
  <si>
    <t>133.9</t>
  </si>
  <si>
    <t>134.2</t>
  </si>
  <si>
    <t>131.3</t>
  </si>
  <si>
    <t>132.6</t>
  </si>
  <si>
    <t>3132 Outros Serv. Encarg. (capacit prof leigos)</t>
  </si>
  <si>
    <t>3132 Outros Serv. Encarg.(transporte de alunos)</t>
  </si>
  <si>
    <t>Restos a Pagar</t>
  </si>
  <si>
    <t>79.6</t>
  </si>
  <si>
    <t>80.6</t>
  </si>
  <si>
    <t>81.9</t>
  </si>
  <si>
    <t>82.2</t>
  </si>
  <si>
    <t>83.5</t>
  </si>
  <si>
    <t>84.8</t>
  </si>
  <si>
    <t>85.1</t>
  </si>
  <si>
    <t>86.4</t>
  </si>
  <si>
    <t>87.7</t>
  </si>
  <si>
    <t>88.0</t>
  </si>
  <si>
    <t>89.3</t>
  </si>
  <si>
    <t>90.3</t>
  </si>
  <si>
    <t>91.6</t>
  </si>
  <si>
    <t>92.9</t>
  </si>
  <si>
    <t>93.2</t>
  </si>
  <si>
    <t>CONTA CEF-PMI ENSINO APLICAÇÃO</t>
  </si>
  <si>
    <t xml:space="preserve">CONTA CEF-PMI ENSINO </t>
  </si>
  <si>
    <t>006.0020.021-2</t>
  </si>
  <si>
    <t>CONTA QESE - NCNB-QESE APLICAÇÃO</t>
  </si>
  <si>
    <t>CONTA BRASIL/FNDE/CONVÊNIO EDUCAÇÃO PRÉ-ESCOLAR</t>
  </si>
  <si>
    <t>C/C Nº 58.021-X</t>
  </si>
  <si>
    <t>13.700.271-3</t>
  </si>
  <si>
    <t>8.203-1</t>
  </si>
</sst>
</file>

<file path=xl/styles.xml><?xml version="1.0" encoding="utf-8"?>
<styleSheet xmlns="http://schemas.openxmlformats.org/spreadsheetml/2006/main">
  <numFmts count="4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R$&quot;#,##0.00;[Red]&quot;R$&quot;#,##0.00"/>
    <numFmt numFmtId="177" formatCode="0.00;[Red]0.00"/>
    <numFmt numFmtId="178" formatCode="#,##0.00;[Red]#,##0.00"/>
    <numFmt numFmtId="179" formatCode="0.0%"/>
    <numFmt numFmtId="180" formatCode="_(&quot;R$&quot;* #,##0.000_);_(&quot;R$&quot;* \(#,##0.000\);_(&quot;R$&quot;* &quot;-&quot;??_);_(@_)"/>
    <numFmt numFmtId="181" formatCode="_(&quot;R$&quot;* #,##0.0000_);_(&quot;R$&quot;* \(#,##0.0000\);_(&quot;R$&quot;* &quot;-&quot;??_);_(@_)"/>
    <numFmt numFmtId="182" formatCode="#,##0.000_);\(#,##0.000\)"/>
    <numFmt numFmtId="183" formatCode="#,##0.0000_);\(#,##0.0000\)"/>
    <numFmt numFmtId="184" formatCode="0.0"/>
    <numFmt numFmtId="185" formatCode="0.000"/>
    <numFmt numFmtId="186" formatCode="0.0000000"/>
    <numFmt numFmtId="187" formatCode="0.000000"/>
    <numFmt numFmtId="188" formatCode="0.00000"/>
    <numFmt numFmtId="189" formatCode="0.0000"/>
    <numFmt numFmtId="190" formatCode="0.0000000000"/>
    <numFmt numFmtId="191" formatCode="0.000000000"/>
    <numFmt numFmtId="192" formatCode="0.00000000"/>
    <numFmt numFmtId="193" formatCode="&quot;R$ &quot;#,##0.00"/>
    <numFmt numFmtId="194" formatCode="_(&quot;R$&quot;* #,##0.0_);_(&quot;R$&quot;* \(#,##0.0\);_(&quot;R$&quot;* &quot;-&quot;??_);_(@_)"/>
    <numFmt numFmtId="195" formatCode="_(&quot;R$&quot;* #,##0_);_(&quot;R$&quot;* \(#,##0\);_(&quot;R$&quot;* &quot;-&quot;??_);_(@_)"/>
    <numFmt numFmtId="196" formatCode="d\ mmmm\,\ \y\y\y\y"/>
    <numFmt numFmtId="197" formatCode=";;;"/>
  </numFmts>
  <fonts count="58">
    <font>
      <sz val="10"/>
      <name val="Arial"/>
      <family val="0"/>
    </font>
    <font>
      <sz val="12"/>
      <name val="Times New Roman"/>
      <family val="1"/>
    </font>
    <font>
      <b/>
      <sz val="12"/>
      <name val="Times New Roman"/>
      <family val="1"/>
    </font>
    <font>
      <sz val="10"/>
      <name val="Times New Roman"/>
      <family val="1"/>
    </font>
    <font>
      <b/>
      <sz val="9"/>
      <name val="Times New Roman"/>
      <family val="1"/>
    </font>
    <font>
      <sz val="9"/>
      <name val="Times New Roman"/>
      <family val="1"/>
    </font>
    <font>
      <sz val="8"/>
      <name val="Times New Roman"/>
      <family val="1"/>
    </font>
    <font>
      <sz val="8"/>
      <name val="Tahoma"/>
      <family val="2"/>
    </font>
    <font>
      <b/>
      <sz val="10"/>
      <color indexed="18"/>
      <name val="Times New Roman"/>
      <family val="1"/>
    </font>
    <font>
      <b/>
      <sz val="17"/>
      <name val="Times New Roman"/>
      <family val="1"/>
    </font>
    <font>
      <b/>
      <sz val="18"/>
      <color indexed="18"/>
      <name val="Times New Roman"/>
      <family val="1"/>
    </font>
    <font>
      <b/>
      <sz val="12"/>
      <color indexed="18"/>
      <name val="Times New Roman"/>
      <family val="1"/>
    </font>
    <font>
      <sz val="12"/>
      <color indexed="18"/>
      <name val="Times New Roman"/>
      <family val="1"/>
    </font>
    <font>
      <b/>
      <sz val="8"/>
      <name val="Times New Roman"/>
      <family val="1"/>
    </font>
    <font>
      <b/>
      <sz val="10"/>
      <name val="Times New Roman"/>
      <family val="1"/>
    </font>
    <font>
      <b/>
      <i/>
      <sz val="10"/>
      <name val="Times New Roman"/>
      <family val="1"/>
    </font>
    <font>
      <b/>
      <u val="single"/>
      <sz val="12"/>
      <name val="Times New Roman"/>
      <family val="1"/>
    </font>
    <font>
      <sz val="11"/>
      <name val="Times New Roman"/>
      <family val="1"/>
    </font>
    <font>
      <b/>
      <sz val="11"/>
      <name val="Times New Roman"/>
      <family val="1"/>
    </font>
    <font>
      <sz val="12"/>
      <name val="Arial"/>
      <family val="0"/>
    </font>
    <font>
      <b/>
      <i/>
      <sz val="9"/>
      <color indexed="18"/>
      <name val="Times New Roman"/>
      <family val="1"/>
    </font>
    <font>
      <b/>
      <i/>
      <sz val="7"/>
      <color indexed="18"/>
      <name val="Times New Roman"/>
      <family val="1"/>
    </font>
    <font>
      <i/>
      <sz val="8"/>
      <name val="Times New Roman"/>
      <family val="1"/>
    </font>
    <font>
      <b/>
      <sz val="9"/>
      <color indexed="18"/>
      <name val="Times New Roman"/>
      <family val="1"/>
    </font>
    <font>
      <b/>
      <i/>
      <sz val="10"/>
      <name val="Arial"/>
      <family val="0"/>
    </font>
    <font>
      <sz val="20"/>
      <name val="Arial"/>
      <family val="2"/>
    </font>
    <font>
      <b/>
      <i/>
      <sz val="20"/>
      <name val="Arial"/>
      <family val="2"/>
    </font>
    <font>
      <i/>
      <sz val="9"/>
      <name val="Arial"/>
      <family val="2"/>
    </font>
    <font>
      <b/>
      <u val="single"/>
      <sz val="15"/>
      <color indexed="18"/>
      <name val="Times New Roman"/>
      <family val="1"/>
    </font>
    <font>
      <b/>
      <u val="single"/>
      <sz val="10"/>
      <color indexed="18"/>
      <name val="Times New Roman"/>
      <family val="1"/>
    </font>
    <font>
      <u val="single"/>
      <sz val="10"/>
      <color indexed="12"/>
      <name val="Arial"/>
      <family val="0"/>
    </font>
    <font>
      <u val="single"/>
      <sz val="10"/>
      <color indexed="36"/>
      <name val="Arial"/>
      <family val="0"/>
    </font>
    <font>
      <b/>
      <i/>
      <sz val="9"/>
      <name val="Arial"/>
      <family val="2"/>
    </font>
    <font>
      <u val="single"/>
      <sz val="12"/>
      <name val="Times New Roman"/>
      <family val="1"/>
    </font>
    <font>
      <b/>
      <sz val="14"/>
      <name val="Times New Roman"/>
      <family val="1"/>
    </font>
    <font>
      <b/>
      <sz val="11"/>
      <color indexed="10"/>
      <name val="Times New Roman"/>
      <family val="1"/>
    </font>
    <font>
      <b/>
      <u val="single"/>
      <sz val="11"/>
      <name val="Times New Roman"/>
      <family val="1"/>
    </font>
    <font>
      <b/>
      <sz val="16"/>
      <name val="Times New Roman"/>
      <family val="1"/>
    </font>
    <font>
      <sz val="16"/>
      <name val="Times New Roman"/>
      <family val="1"/>
    </font>
    <font>
      <b/>
      <u val="single"/>
      <sz val="16"/>
      <name val="Times New Roman"/>
      <family val="1"/>
    </font>
    <font>
      <b/>
      <sz val="10"/>
      <color indexed="10"/>
      <name val="Times New Roman"/>
      <family val="1"/>
    </font>
    <font>
      <sz val="11"/>
      <name val="Arial"/>
      <family val="0"/>
    </font>
    <font>
      <b/>
      <sz val="11"/>
      <name val="Arial"/>
      <family val="2"/>
    </font>
    <font>
      <b/>
      <sz val="10"/>
      <name val="Arial"/>
      <family val="0"/>
    </font>
    <font>
      <b/>
      <sz val="12"/>
      <name val="Arial"/>
      <family val="2"/>
    </font>
    <font>
      <b/>
      <u val="single"/>
      <sz val="12"/>
      <name val="Arial"/>
      <family val="2"/>
    </font>
    <font>
      <b/>
      <i/>
      <sz val="16"/>
      <color indexed="56"/>
      <name val="Times New Roman"/>
      <family val="1"/>
    </font>
    <font>
      <b/>
      <i/>
      <sz val="12"/>
      <color indexed="18"/>
      <name val="Times New Roman"/>
      <family val="1"/>
    </font>
    <font>
      <b/>
      <sz val="12"/>
      <color indexed="16"/>
      <name val="Times New Roman"/>
      <family val="1"/>
    </font>
    <font>
      <b/>
      <sz val="13"/>
      <color indexed="18"/>
      <name val="Times New Roman"/>
      <family val="1"/>
    </font>
    <font>
      <b/>
      <i/>
      <sz val="13"/>
      <color indexed="18"/>
      <name val="Times New Roman"/>
      <family val="1"/>
    </font>
    <font>
      <b/>
      <sz val="14"/>
      <color indexed="60"/>
      <name val="Times New Roman"/>
      <family val="1"/>
    </font>
    <font>
      <b/>
      <i/>
      <sz val="14"/>
      <color indexed="56"/>
      <name val="Times New Roman"/>
      <family val="1"/>
    </font>
    <font>
      <b/>
      <sz val="16"/>
      <color indexed="18"/>
      <name val="Times New Roman"/>
      <family val="1"/>
    </font>
    <font>
      <b/>
      <sz val="16"/>
      <name val="Arial"/>
      <family val="2"/>
    </font>
    <font>
      <b/>
      <sz val="8"/>
      <color indexed="9"/>
      <name val="Times New Roman"/>
      <family val="1"/>
    </font>
    <font>
      <b/>
      <sz val="10"/>
      <color indexed="16"/>
      <name val="Times New Roman"/>
      <family val="1"/>
    </font>
    <font>
      <sz val="12"/>
      <color indexed="16"/>
      <name val="Times New Roman"/>
      <family val="1"/>
    </font>
  </fonts>
  <fills count="6">
    <fill>
      <patternFill/>
    </fill>
    <fill>
      <patternFill patternType="gray125"/>
    </fill>
    <fill>
      <patternFill patternType="lightUp">
        <fgColor indexed="47"/>
      </patternFill>
    </fill>
    <fill>
      <patternFill patternType="solid">
        <fgColor indexed="9"/>
        <bgColor indexed="64"/>
      </patternFill>
    </fill>
    <fill>
      <patternFill patternType="solid">
        <fgColor indexed="22"/>
        <bgColor indexed="64"/>
      </patternFill>
    </fill>
    <fill>
      <patternFill patternType="lightGray">
        <fgColor indexed="34"/>
      </patternFill>
    </fill>
  </fills>
  <borders count="63">
    <border>
      <left/>
      <right/>
      <top/>
      <bottom/>
      <diagonal/>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color indexed="63"/>
      </right>
      <top>
        <color indexed="63"/>
      </top>
      <bottom>
        <color indexed="63"/>
      </bottom>
    </border>
    <border>
      <left style="medium"/>
      <right style="thin"/>
      <top>
        <color indexed="63"/>
      </top>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thin"/>
      <top>
        <color indexed="63"/>
      </top>
      <bottom>
        <color indexed="63"/>
      </botto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style="thin"/>
    </border>
    <border>
      <left>
        <color indexed="63"/>
      </left>
      <right>
        <color indexed="63"/>
      </right>
      <top style="medium"/>
      <bottom style="medium"/>
    </border>
    <border>
      <left style="thin"/>
      <right style="medium"/>
      <top style="medium"/>
      <bottom>
        <color indexed="63"/>
      </botto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style="medium"/>
      <right style="thin"/>
      <top style="medium"/>
      <bottom style="thin"/>
    </border>
    <border>
      <left style="thin"/>
      <right>
        <color indexed="63"/>
      </right>
      <top style="medium"/>
      <bottom style="medium"/>
    </border>
    <border>
      <left style="thin"/>
      <right style="thin"/>
      <top>
        <color indexed="63"/>
      </top>
      <bottom style="medium"/>
    </border>
    <border>
      <left style="medium"/>
      <right>
        <color indexed="63"/>
      </right>
      <top style="thin"/>
      <bottom style="thin"/>
    </border>
    <border>
      <left style="medium"/>
      <right>
        <color indexed="63"/>
      </right>
      <top style="thin"/>
      <bottom>
        <color indexed="63"/>
      </bottom>
    </border>
    <border>
      <left style="medium"/>
      <right style="thin"/>
      <top style="medium"/>
      <bottom>
        <color indexed="63"/>
      </bottom>
    </border>
    <border>
      <left>
        <color indexed="63"/>
      </left>
      <right style="thin"/>
      <top>
        <color indexed="63"/>
      </top>
      <bottom>
        <color indexed="63"/>
      </bottom>
    </border>
    <border>
      <left>
        <color indexed="63"/>
      </left>
      <right style="medium"/>
      <top style="thin"/>
      <bottom style="thin"/>
    </border>
    <border>
      <left style="medium"/>
      <right style="thin"/>
      <top>
        <color indexed="63"/>
      </top>
      <bottom style="medium"/>
    </border>
    <border>
      <left style="thin"/>
      <right style="medium"/>
      <top>
        <color indexed="63"/>
      </top>
      <bottom style="medium"/>
    </border>
    <border>
      <left style="thin">
        <color indexed="18"/>
      </left>
      <right style="thin">
        <color indexed="18"/>
      </right>
      <top>
        <color indexed="63"/>
      </top>
      <bottom style="thin">
        <color indexed="1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medium"/>
      <right style="thin"/>
      <top style="thin"/>
      <bottom style="medium"/>
    </border>
    <border>
      <left>
        <color indexed="63"/>
      </left>
      <right style="thin"/>
      <top>
        <color indexed="63"/>
      </top>
      <bottom style="medium"/>
    </border>
    <border>
      <left>
        <color indexed="63"/>
      </left>
      <right style="thin"/>
      <top style="medium"/>
      <bottom>
        <color indexed="63"/>
      </bottom>
    </border>
    <border>
      <left style="medium"/>
      <right style="medium"/>
      <top style="thin"/>
      <bottom>
        <color indexed="63"/>
      </bottom>
    </border>
    <border>
      <left style="medium"/>
      <right style="medium"/>
      <top>
        <color indexed="63"/>
      </top>
      <bottom style="thin"/>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5">
    <xf numFmtId="0" fontId="0" fillId="0" borderId="0" xfId="0" applyAlignment="1">
      <alignment/>
    </xf>
    <xf numFmtId="0" fontId="9" fillId="2" borderId="0" xfId="0" applyFont="1" applyFill="1" applyAlignment="1">
      <alignment horizontal="center" vertical="center"/>
    </xf>
    <xf numFmtId="0" fontId="11" fillId="2" borderId="0" xfId="0" applyFont="1" applyFill="1" applyAlignment="1">
      <alignment horizontal="right"/>
    </xf>
    <xf numFmtId="0" fontId="12" fillId="2" borderId="0" xfId="0" applyFont="1" applyFill="1" applyAlignment="1">
      <alignment/>
    </xf>
    <xf numFmtId="0" fontId="10" fillId="2" borderId="0" xfId="0" applyFont="1" applyFill="1" applyAlignment="1">
      <alignment horizontal="center" vertical="center"/>
    </xf>
    <xf numFmtId="0" fontId="3" fillId="0" borderId="0" xfId="0" applyFont="1" applyAlignment="1" applyProtection="1">
      <alignment/>
      <protection hidden="1"/>
    </xf>
    <xf numFmtId="0" fontId="3" fillId="0" borderId="0" xfId="0" applyFont="1" applyAlignment="1" applyProtection="1">
      <alignment/>
      <protection hidden="1"/>
    </xf>
    <xf numFmtId="0" fontId="14"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Border="1" applyAlignment="1" applyProtection="1">
      <alignment/>
      <protection hidden="1"/>
    </xf>
    <xf numFmtId="0" fontId="14" fillId="0" borderId="0" xfId="0" applyFont="1" applyBorder="1" applyAlignment="1" applyProtection="1" quotePrefix="1">
      <alignment horizontal="left"/>
      <protection hidden="1"/>
    </xf>
    <xf numFmtId="0" fontId="6" fillId="0" borderId="0" xfId="0" applyFont="1" applyAlignment="1" applyProtection="1">
      <alignment/>
      <protection hidden="1"/>
    </xf>
    <xf numFmtId="0" fontId="6" fillId="0" borderId="0" xfId="0" applyFont="1" applyBorder="1" applyAlignment="1" applyProtection="1">
      <alignment/>
      <protection hidden="1"/>
    </xf>
    <xf numFmtId="0" fontId="13" fillId="0" borderId="0" xfId="0" applyFont="1" applyBorder="1" applyAlignment="1" applyProtection="1">
      <alignment/>
      <protection hidden="1"/>
    </xf>
    <xf numFmtId="49" fontId="3" fillId="0" borderId="0" xfId="0" applyNumberFormat="1" applyFont="1" applyAlignment="1" applyProtection="1">
      <alignment/>
      <protection hidden="1"/>
    </xf>
    <xf numFmtId="0" fontId="3" fillId="0" borderId="0" xfId="0" applyFont="1" applyBorder="1" applyAlignment="1" applyProtection="1">
      <alignment horizontal="left"/>
      <protection hidden="1"/>
    </xf>
    <xf numFmtId="49" fontId="3" fillId="0" borderId="0" xfId="0" applyNumberFormat="1" applyFont="1" applyBorder="1" applyAlignment="1" applyProtection="1">
      <alignment horizontal="center"/>
      <protection hidden="1"/>
    </xf>
    <xf numFmtId="169" fontId="3" fillId="0" borderId="0" xfId="0" applyNumberFormat="1" applyFont="1" applyBorder="1" applyAlignment="1" applyProtection="1">
      <alignment/>
      <protection hidden="1"/>
    </xf>
    <xf numFmtId="49" fontId="14" fillId="0" borderId="0" xfId="0" applyNumberFormat="1"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Border="1" applyAlignment="1" applyProtection="1" quotePrefix="1">
      <alignment horizontal="left"/>
      <protection hidden="1"/>
    </xf>
    <xf numFmtId="10" fontId="3" fillId="0" borderId="0" xfId="19" applyNumberFormat="1" applyFont="1" applyBorder="1" applyAlignment="1" applyProtection="1">
      <alignment/>
      <protection hidden="1"/>
    </xf>
    <xf numFmtId="169" fontId="14" fillId="0" borderId="0" xfId="0" applyNumberFormat="1" applyFont="1" applyBorder="1" applyAlignment="1" applyProtection="1">
      <alignment/>
      <protection hidden="1"/>
    </xf>
    <xf numFmtId="10" fontId="3" fillId="0" borderId="0" xfId="0" applyNumberFormat="1" applyFont="1" applyBorder="1" applyAlignment="1" applyProtection="1">
      <alignment/>
      <protection hidden="1"/>
    </xf>
    <xf numFmtId="49" fontId="14" fillId="0" borderId="0" xfId="0" applyNumberFormat="1" applyFont="1" applyBorder="1" applyAlignment="1" applyProtection="1" quotePrefix="1">
      <alignment horizontal="center"/>
      <protection hidden="1"/>
    </xf>
    <xf numFmtId="0" fontId="14" fillId="0" borderId="0" xfId="0" applyFont="1" applyBorder="1" applyAlignment="1" applyProtection="1">
      <alignment horizontal="left"/>
      <protection hidden="1"/>
    </xf>
    <xf numFmtId="0" fontId="14" fillId="0" borderId="0" xfId="0" applyFont="1" applyAlignment="1" applyProtection="1">
      <alignment/>
      <protection hidden="1"/>
    </xf>
    <xf numFmtId="0" fontId="3"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0" fontId="2" fillId="0" borderId="0" xfId="0" applyFont="1" applyBorder="1" applyAlignment="1" applyProtection="1">
      <alignment horizontal="center"/>
      <protection hidden="1"/>
    </xf>
    <xf numFmtId="0" fontId="1" fillId="0" borderId="0" xfId="0" applyFont="1" applyAlignment="1" applyProtection="1">
      <alignment/>
      <protection hidden="1"/>
    </xf>
    <xf numFmtId="0" fontId="1" fillId="0" borderId="0" xfId="0" applyFont="1" applyAlignment="1" applyProtection="1">
      <alignment/>
      <protection hidden="1"/>
    </xf>
    <xf numFmtId="0" fontId="5" fillId="0" borderId="0" xfId="0" applyFont="1" applyAlignment="1" applyProtection="1">
      <alignment/>
      <protection hidden="1"/>
    </xf>
    <xf numFmtId="0" fontId="16" fillId="0" borderId="0" xfId="0" applyFont="1" applyBorder="1" applyAlignment="1" applyProtection="1">
      <alignment horizontal="center" vertical="center"/>
      <protection hidden="1"/>
    </xf>
    <xf numFmtId="0" fontId="3" fillId="0" borderId="0" xfId="0" applyFont="1" applyAlignment="1" applyProtection="1">
      <alignment horizontal="left"/>
      <protection hidden="1"/>
    </xf>
    <xf numFmtId="0" fontId="19" fillId="0" borderId="0" xfId="0" applyFont="1" applyAlignment="1">
      <alignment/>
    </xf>
    <xf numFmtId="0" fontId="20" fillId="2" borderId="0" xfId="0" applyFont="1" applyFill="1" applyAlignment="1">
      <alignment/>
    </xf>
    <xf numFmtId="0" fontId="21" fillId="2" borderId="0" xfId="0" applyFont="1" applyFill="1" applyAlignment="1">
      <alignment/>
    </xf>
    <xf numFmtId="0" fontId="5" fillId="0" borderId="0" xfId="0" applyFont="1" applyBorder="1" applyAlignment="1" applyProtection="1">
      <alignment/>
      <protection hidden="1"/>
    </xf>
    <xf numFmtId="0" fontId="0" fillId="0" borderId="0" xfId="0" applyAlignment="1" applyProtection="1">
      <alignment/>
      <protection hidden="1"/>
    </xf>
    <xf numFmtId="0" fontId="23" fillId="2" borderId="0" xfId="0" applyFont="1" applyFill="1" applyAlignment="1">
      <alignment horizontal="center"/>
    </xf>
    <xf numFmtId="0" fontId="15" fillId="0" borderId="0" xfId="0" applyFont="1" applyBorder="1" applyAlignment="1" applyProtection="1">
      <alignment horizontal="right"/>
      <protection hidden="1"/>
    </xf>
    <xf numFmtId="0" fontId="15" fillId="0" borderId="0" xfId="0" applyFont="1" applyFill="1" applyBorder="1" applyAlignment="1" applyProtection="1">
      <alignment horizontal="right"/>
      <protection hidden="1"/>
    </xf>
    <xf numFmtId="0" fontId="15" fillId="0" borderId="0" xfId="0" applyFont="1" applyBorder="1" applyAlignment="1" applyProtection="1">
      <alignment/>
      <protection hidden="1"/>
    </xf>
    <xf numFmtId="0" fontId="24" fillId="0" borderId="0" xfId="0" applyFont="1" applyAlignment="1">
      <alignment/>
    </xf>
    <xf numFmtId="0" fontId="25" fillId="0" borderId="0" xfId="0" applyFont="1" applyAlignment="1">
      <alignment/>
    </xf>
    <xf numFmtId="0" fontId="3" fillId="0" borderId="0" xfId="0" applyFont="1" applyAlignment="1" applyProtection="1">
      <alignment/>
      <protection locked="0"/>
    </xf>
    <xf numFmtId="49" fontId="3" fillId="0" borderId="0" xfId="0" applyNumberFormat="1" applyFont="1" applyBorder="1" applyAlignment="1" applyProtection="1">
      <alignment horizontal="left"/>
      <protection locked="0"/>
    </xf>
    <xf numFmtId="49" fontId="3" fillId="0" borderId="0" xfId="0" applyNumberFormat="1" applyFont="1" applyFill="1" applyBorder="1" applyAlignment="1" applyProtection="1">
      <alignment horizontal="left"/>
      <protection locked="0"/>
    </xf>
    <xf numFmtId="49" fontId="3" fillId="0" borderId="0" xfId="0" applyNumberFormat="1" applyFont="1" applyAlignment="1" applyProtection="1">
      <alignment horizontal="left"/>
      <protection locked="0"/>
    </xf>
    <xf numFmtId="0" fontId="3" fillId="0" borderId="0" xfId="0" applyFont="1" applyBorder="1" applyAlignment="1" applyProtection="1">
      <alignment/>
      <protection locked="0"/>
    </xf>
    <xf numFmtId="0" fontId="29" fillId="2" borderId="0" xfId="0" applyFont="1" applyFill="1" applyAlignment="1" applyProtection="1">
      <alignment horizontal="left" vertical="top"/>
      <protection hidden="1"/>
    </xf>
    <xf numFmtId="0" fontId="2" fillId="0" borderId="0" xfId="0" applyFont="1" applyBorder="1" applyAlignment="1" applyProtection="1">
      <alignment/>
      <protection hidden="1"/>
    </xf>
    <xf numFmtId="49" fontId="1" fillId="0" borderId="0" xfId="0" applyNumberFormat="1" applyFont="1" applyBorder="1" applyAlignment="1" applyProtection="1">
      <alignment/>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14" fillId="0" borderId="0" xfId="0" applyFont="1" applyBorder="1" applyAlignment="1" applyProtection="1">
      <alignment horizontal="center" vertical="center" wrapText="1"/>
      <protection hidden="1"/>
    </xf>
    <xf numFmtId="0" fontId="5" fillId="0" borderId="0" xfId="0" applyFont="1" applyAlignment="1" applyProtection="1">
      <alignment/>
      <protection hidden="1"/>
    </xf>
    <xf numFmtId="0" fontId="14" fillId="0" borderId="0" xfId="0" applyFont="1" applyAlignment="1" applyProtection="1">
      <alignment horizontal="center"/>
      <protection hidden="1"/>
    </xf>
    <xf numFmtId="0" fontId="14" fillId="0" borderId="0" xfId="0" applyFont="1" applyBorder="1" applyAlignment="1" applyProtection="1">
      <alignment horizontal="right" vertical="center" wrapText="1"/>
      <protection hidden="1"/>
    </xf>
    <xf numFmtId="0" fontId="2" fillId="0" borderId="0" xfId="0" applyFont="1" applyBorder="1" applyAlignment="1" applyProtection="1" quotePrefix="1">
      <alignment horizontal="center"/>
      <protection hidden="1"/>
    </xf>
    <xf numFmtId="0" fontId="18" fillId="0" borderId="1" xfId="0" applyFont="1" applyBorder="1" applyAlignment="1" applyProtection="1">
      <alignment horizontal="left"/>
      <protection hidden="1"/>
    </xf>
    <xf numFmtId="0" fontId="16" fillId="0" borderId="2" xfId="0" applyFont="1" applyBorder="1" applyAlignment="1" applyProtection="1">
      <alignment/>
      <protection hidden="1"/>
    </xf>
    <xf numFmtId="0" fontId="33" fillId="0" borderId="0" xfId="0" applyFont="1" applyBorder="1" applyAlignment="1" applyProtection="1">
      <alignment/>
      <protection hidden="1"/>
    </xf>
    <xf numFmtId="169" fontId="1" fillId="0" borderId="0" xfId="17" applyFont="1" applyBorder="1" applyAlignment="1" applyProtection="1">
      <alignment horizontal="right"/>
      <protection hidden="1"/>
    </xf>
    <xf numFmtId="169" fontId="1" fillId="0" borderId="3" xfId="17" applyFont="1" applyBorder="1" applyAlignment="1" applyProtection="1">
      <alignment horizontal="right"/>
      <protection hidden="1"/>
    </xf>
    <xf numFmtId="0" fontId="1" fillId="0" borderId="2" xfId="0" applyFont="1" applyBorder="1" applyAlignment="1" applyProtection="1">
      <alignment/>
      <protection hidden="1"/>
    </xf>
    <xf numFmtId="0" fontId="1" fillId="0" borderId="2" xfId="0" applyFont="1" applyBorder="1" applyAlignment="1" applyProtection="1">
      <alignment horizontal="left"/>
      <protection hidden="1"/>
    </xf>
    <xf numFmtId="0" fontId="2" fillId="0" borderId="0" xfId="0" applyFont="1" applyBorder="1" applyAlignment="1" applyProtection="1">
      <alignment/>
      <protection hidden="1"/>
    </xf>
    <xf numFmtId="0" fontId="2" fillId="0" borderId="2" xfId="0" applyFont="1" applyBorder="1" applyAlignment="1" applyProtection="1">
      <alignment horizontal="left"/>
      <protection hidden="1"/>
    </xf>
    <xf numFmtId="0" fontId="2" fillId="0" borderId="2" xfId="0" applyFont="1" applyBorder="1" applyAlignment="1" applyProtection="1">
      <alignment horizontal="center"/>
      <protection hidden="1"/>
    </xf>
    <xf numFmtId="0" fontId="16" fillId="0" borderId="2" xfId="0" applyFont="1" applyBorder="1" applyAlignment="1" applyProtection="1">
      <alignment horizontal="left"/>
      <protection hidden="1"/>
    </xf>
    <xf numFmtId="169" fontId="1" fillId="0" borderId="4" xfId="17" applyFont="1" applyBorder="1" applyAlignment="1" applyProtection="1">
      <alignment horizontal="right"/>
      <protection hidden="1"/>
    </xf>
    <xf numFmtId="169" fontId="1" fillId="0" borderId="5" xfId="17" applyFont="1" applyBorder="1" applyAlignment="1" applyProtection="1">
      <alignment horizontal="right"/>
      <protection hidden="1"/>
    </xf>
    <xf numFmtId="0" fontId="1" fillId="0" borderId="2" xfId="0" applyFont="1" applyBorder="1" applyAlignment="1" applyProtection="1">
      <alignment/>
      <protection hidden="1"/>
    </xf>
    <xf numFmtId="0" fontId="1" fillId="0" borderId="0" xfId="0" applyFont="1" applyBorder="1" applyAlignment="1" applyProtection="1">
      <alignment/>
      <protection hidden="1"/>
    </xf>
    <xf numFmtId="0" fontId="1" fillId="0" borderId="0" xfId="0" applyFont="1" applyBorder="1" applyAlignment="1" applyProtection="1">
      <alignment horizontal="center"/>
      <protection hidden="1"/>
    </xf>
    <xf numFmtId="0" fontId="2" fillId="0" borderId="2" xfId="0" applyFont="1" applyBorder="1" applyAlignment="1" applyProtection="1">
      <alignment/>
      <protection hidden="1"/>
    </xf>
    <xf numFmtId="0" fontId="16" fillId="0" borderId="2" xfId="0" applyFont="1" applyBorder="1" applyAlignment="1" applyProtection="1">
      <alignment/>
      <protection hidden="1"/>
    </xf>
    <xf numFmtId="0" fontId="2" fillId="0" borderId="1" xfId="0" applyFont="1" applyBorder="1" applyAlignment="1" applyProtection="1">
      <alignment/>
      <protection hidden="1"/>
    </xf>
    <xf numFmtId="0" fontId="18" fillId="0" borderId="1" xfId="0" applyFont="1" applyBorder="1" applyAlignment="1" applyProtection="1">
      <alignment horizontal="center"/>
      <protection hidden="1"/>
    </xf>
    <xf numFmtId="0" fontId="18" fillId="0" borderId="6" xfId="0" applyFont="1" applyBorder="1" applyAlignment="1" applyProtection="1">
      <alignment horizontal="left"/>
      <protection hidden="1"/>
    </xf>
    <xf numFmtId="0" fontId="18" fillId="0" borderId="7" xfId="0" applyFont="1" applyBorder="1" applyAlignment="1" applyProtection="1">
      <alignment horizontal="center"/>
      <protection hidden="1"/>
    </xf>
    <xf numFmtId="0" fontId="18" fillId="0" borderId="8" xfId="0" applyFont="1" applyBorder="1" applyAlignment="1" applyProtection="1">
      <alignment horizontal="center"/>
      <protection hidden="1"/>
    </xf>
    <xf numFmtId="0" fontId="17" fillId="0" borderId="0" xfId="0" applyFont="1" applyBorder="1" applyAlignment="1" applyProtection="1">
      <alignment horizontal="left"/>
      <protection hidden="1"/>
    </xf>
    <xf numFmtId="178" fontId="17" fillId="0" borderId="9" xfId="0" applyNumberFormat="1" applyFont="1" applyBorder="1" applyAlignment="1" applyProtection="1">
      <alignment/>
      <protection locked="0"/>
    </xf>
    <xf numFmtId="178" fontId="17" fillId="0" borderId="10" xfId="0" applyNumberFormat="1" applyFont="1" applyBorder="1" applyAlignment="1" applyProtection="1">
      <alignment/>
      <protection locked="0"/>
    </xf>
    <xf numFmtId="178" fontId="17" fillId="0" borderId="11" xfId="0" applyNumberFormat="1" applyFont="1" applyBorder="1" applyAlignment="1" applyProtection="1">
      <alignment/>
      <protection locked="0"/>
    </xf>
    <xf numFmtId="178" fontId="17" fillId="0" borderId="12" xfId="0" applyNumberFormat="1" applyFont="1" applyBorder="1" applyAlignment="1" applyProtection="1">
      <alignment/>
      <protection locked="0"/>
    </xf>
    <xf numFmtId="0" fontId="18" fillId="0" borderId="13" xfId="0" applyFont="1" applyBorder="1" applyAlignment="1" applyProtection="1">
      <alignment horizontal="left"/>
      <protection hidden="1"/>
    </xf>
    <xf numFmtId="0" fontId="17" fillId="0" borderId="0" xfId="0" applyFont="1" applyBorder="1" applyAlignment="1" applyProtection="1">
      <alignment horizontal="left"/>
      <protection locked="0"/>
    </xf>
    <xf numFmtId="0" fontId="17" fillId="0" borderId="14" xfId="0" applyFont="1" applyBorder="1" applyAlignment="1" applyProtection="1">
      <alignment horizontal="left"/>
      <protection hidden="1"/>
    </xf>
    <xf numFmtId="178" fontId="18" fillId="0" borderId="8" xfId="0" applyNumberFormat="1" applyFont="1" applyBorder="1" applyAlignment="1" applyProtection="1">
      <alignment/>
      <protection locked="0"/>
    </xf>
    <xf numFmtId="9" fontId="17" fillId="0" borderId="15" xfId="0" applyNumberFormat="1" applyFont="1" applyBorder="1" applyAlignment="1" applyProtection="1">
      <alignment horizontal="left"/>
      <protection hidden="1"/>
    </xf>
    <xf numFmtId="0" fontId="17" fillId="0" borderId="9" xfId="0" applyFont="1" applyBorder="1" applyAlignment="1" applyProtection="1">
      <alignment/>
      <protection hidden="1"/>
    </xf>
    <xf numFmtId="9" fontId="17" fillId="0" borderId="16" xfId="0" applyNumberFormat="1" applyFont="1" applyBorder="1" applyAlignment="1" applyProtection="1">
      <alignment horizontal="left"/>
      <protection hidden="1"/>
    </xf>
    <xf numFmtId="0" fontId="17" fillId="0" borderId="17" xfId="0" applyFont="1" applyBorder="1" applyAlignment="1" applyProtection="1">
      <alignment/>
      <protection hidden="1"/>
    </xf>
    <xf numFmtId="0" fontId="18" fillId="0" borderId="7" xfId="0" applyFont="1" applyBorder="1" applyAlignment="1" applyProtection="1">
      <alignment horizontal="left"/>
      <protection hidden="1"/>
    </xf>
    <xf numFmtId="0" fontId="3" fillId="0" borderId="0" xfId="0" applyFont="1" applyAlignment="1" applyProtection="1">
      <alignment horizontal="center"/>
      <protection hidden="1"/>
    </xf>
    <xf numFmtId="178" fontId="17" fillId="0" borderId="18" xfId="0" applyNumberFormat="1" applyFont="1" applyBorder="1" applyAlignment="1" applyProtection="1">
      <alignment/>
      <protection locked="0"/>
    </xf>
    <xf numFmtId="178" fontId="18" fillId="0" borderId="7" xfId="0" applyNumberFormat="1" applyFont="1" applyBorder="1" applyAlignment="1" applyProtection="1">
      <alignment/>
      <protection hidden="1"/>
    </xf>
    <xf numFmtId="178" fontId="18" fillId="0" borderId="8" xfId="0" applyNumberFormat="1" applyFont="1" applyBorder="1" applyAlignment="1" applyProtection="1">
      <alignment/>
      <protection hidden="1"/>
    </xf>
    <xf numFmtId="0" fontId="17" fillId="0" borderId="14" xfId="0" applyFont="1" applyBorder="1" applyAlignment="1" applyProtection="1">
      <alignment horizontal="left"/>
      <protection locked="0"/>
    </xf>
    <xf numFmtId="0" fontId="17" fillId="0" borderId="19" xfId="0" applyFont="1" applyBorder="1" applyAlignment="1" applyProtection="1">
      <alignment horizontal="left"/>
      <protection hidden="1"/>
    </xf>
    <xf numFmtId="178" fontId="18" fillId="0" borderId="20" xfId="0" applyNumberFormat="1" applyFont="1" applyBorder="1" applyAlignment="1" applyProtection="1">
      <alignment/>
      <protection hidden="1"/>
    </xf>
    <xf numFmtId="178" fontId="18" fillId="0" borderId="21" xfId="0" applyNumberFormat="1" applyFont="1" applyBorder="1" applyAlignment="1" applyProtection="1">
      <alignment/>
      <protection hidden="1"/>
    </xf>
    <xf numFmtId="0" fontId="18" fillId="0" borderId="0" xfId="0" applyFont="1" applyBorder="1" applyAlignment="1" applyProtection="1">
      <alignment horizontal="left"/>
      <protection hidden="1"/>
    </xf>
    <xf numFmtId="0" fontId="17" fillId="0" borderId="0" xfId="0" applyFont="1" applyBorder="1" applyAlignment="1" applyProtection="1">
      <alignment/>
      <protection hidden="1"/>
    </xf>
    <xf numFmtId="0" fontId="17" fillId="0" borderId="22" xfId="0" applyFont="1" applyBorder="1" applyAlignment="1" applyProtection="1">
      <alignment horizontal="left"/>
      <protection hidden="1"/>
    </xf>
    <xf numFmtId="49" fontId="17" fillId="0" borderId="23" xfId="0" applyNumberFormat="1" applyFont="1" applyBorder="1" applyAlignment="1" applyProtection="1">
      <alignment horizontal="center"/>
      <protection locked="0"/>
    </xf>
    <xf numFmtId="0" fontId="17" fillId="0" borderId="2" xfId="0" applyFont="1" applyBorder="1" applyAlignment="1" applyProtection="1">
      <alignment horizontal="left"/>
      <protection hidden="1"/>
    </xf>
    <xf numFmtId="49" fontId="17" fillId="0" borderId="17" xfId="0" applyNumberFormat="1" applyFont="1" applyBorder="1" applyAlignment="1" applyProtection="1">
      <alignment horizontal="center"/>
      <protection locked="0"/>
    </xf>
    <xf numFmtId="0" fontId="18" fillId="0" borderId="0" xfId="0" applyFont="1" applyBorder="1" applyAlignment="1" applyProtection="1">
      <alignment horizontal="center"/>
      <protection hidden="1"/>
    </xf>
    <xf numFmtId="0" fontId="18" fillId="0" borderId="24" xfId="0" applyFont="1" applyBorder="1" applyAlignment="1" applyProtection="1">
      <alignment horizontal="left"/>
      <protection hidden="1"/>
    </xf>
    <xf numFmtId="178" fontId="18" fillId="0" borderId="25" xfId="0" applyNumberFormat="1" applyFont="1" applyBorder="1" applyAlignment="1" applyProtection="1">
      <alignment/>
      <protection hidden="1"/>
    </xf>
    <xf numFmtId="178" fontId="18" fillId="0" borderId="24" xfId="0" applyNumberFormat="1" applyFont="1" applyBorder="1" applyAlignment="1" applyProtection="1">
      <alignment/>
      <protection hidden="1"/>
    </xf>
    <xf numFmtId="178" fontId="18" fillId="0" borderId="11" xfId="0" applyNumberFormat="1" applyFont="1" applyBorder="1" applyAlignment="1" applyProtection="1">
      <alignment/>
      <protection hidden="1"/>
    </xf>
    <xf numFmtId="0" fontId="18" fillId="0" borderId="2" xfId="0" applyFont="1" applyBorder="1" applyAlignment="1" applyProtection="1">
      <alignment/>
      <protection hidden="1"/>
    </xf>
    <xf numFmtId="0" fontId="4" fillId="0" borderId="0" xfId="0" applyFont="1" applyAlignment="1" applyProtection="1">
      <alignment horizontal="center"/>
      <protection hidden="1"/>
    </xf>
    <xf numFmtId="0" fontId="12" fillId="0" borderId="0" xfId="0" applyFont="1" applyFill="1" applyAlignment="1">
      <alignment/>
    </xf>
    <xf numFmtId="169" fontId="17" fillId="0" borderId="0" xfId="17" applyFont="1" applyBorder="1" applyAlignment="1" applyProtection="1">
      <alignment horizontal="right"/>
      <protection hidden="1"/>
    </xf>
    <xf numFmtId="169" fontId="17" fillId="0" borderId="3" xfId="17" applyFont="1" applyBorder="1" applyAlignment="1" applyProtection="1">
      <alignment horizontal="right"/>
      <protection hidden="1"/>
    </xf>
    <xf numFmtId="39" fontId="17" fillId="0" borderId="17" xfId="0" applyNumberFormat="1" applyFont="1" applyBorder="1" applyAlignment="1" applyProtection="1">
      <alignment/>
      <protection locked="0"/>
    </xf>
    <xf numFmtId="39" fontId="18" fillId="0" borderId="17" xfId="0" applyNumberFormat="1" applyFont="1" applyBorder="1" applyAlignment="1" applyProtection="1">
      <alignment/>
      <protection hidden="1"/>
    </xf>
    <xf numFmtId="39" fontId="18" fillId="0" borderId="11" xfId="0" applyNumberFormat="1" applyFont="1" applyBorder="1" applyAlignment="1" applyProtection="1">
      <alignment/>
      <protection hidden="1"/>
    </xf>
    <xf numFmtId="39" fontId="18" fillId="0" borderId="0" xfId="0" applyNumberFormat="1" applyFont="1" applyBorder="1" applyAlignment="1" applyProtection="1">
      <alignment/>
      <protection hidden="1"/>
    </xf>
    <xf numFmtId="39" fontId="18" fillId="0" borderId="3" xfId="0" applyNumberFormat="1" applyFont="1" applyBorder="1" applyAlignment="1" applyProtection="1">
      <alignment/>
      <protection hidden="1"/>
    </xf>
    <xf numFmtId="39" fontId="17" fillId="0" borderId="0" xfId="0" applyNumberFormat="1" applyFont="1" applyBorder="1" applyAlignment="1" applyProtection="1">
      <alignment/>
      <protection hidden="1"/>
    </xf>
    <xf numFmtId="39" fontId="17" fillId="0" borderId="3" xfId="0" applyNumberFormat="1" applyFont="1" applyBorder="1" applyAlignment="1" applyProtection="1">
      <alignment/>
      <protection hidden="1"/>
    </xf>
    <xf numFmtId="39" fontId="18" fillId="0" borderId="26" xfId="0" applyNumberFormat="1" applyFont="1" applyBorder="1" applyAlignment="1" applyProtection="1">
      <alignment/>
      <protection hidden="1"/>
    </xf>
    <xf numFmtId="39" fontId="18" fillId="0" borderId="27" xfId="0" applyNumberFormat="1" applyFont="1" applyBorder="1" applyAlignment="1" applyProtection="1">
      <alignment/>
      <protection hidden="1"/>
    </xf>
    <xf numFmtId="39" fontId="18" fillId="0" borderId="7" xfId="0" applyNumberFormat="1" applyFont="1" applyBorder="1" applyAlignment="1" applyProtection="1">
      <alignment/>
      <protection hidden="1"/>
    </xf>
    <xf numFmtId="39" fontId="18" fillId="0" borderId="8" xfId="0" applyNumberFormat="1" applyFont="1" applyBorder="1" applyAlignment="1" applyProtection="1">
      <alignment/>
      <protection hidden="1"/>
    </xf>
    <xf numFmtId="169" fontId="17" fillId="0" borderId="4" xfId="17" applyFont="1" applyBorder="1" applyAlignment="1" applyProtection="1">
      <alignment horizontal="right"/>
      <protection hidden="1"/>
    </xf>
    <xf numFmtId="169" fontId="17" fillId="0" borderId="5" xfId="17" applyFont="1" applyBorder="1" applyAlignment="1" applyProtection="1">
      <alignment horizontal="right"/>
      <protection hidden="1"/>
    </xf>
    <xf numFmtId="39" fontId="17" fillId="0" borderId="9" xfId="0" applyNumberFormat="1" applyFont="1" applyBorder="1" applyAlignment="1" applyProtection="1">
      <alignment/>
      <protection hidden="1"/>
    </xf>
    <xf numFmtId="39" fontId="17" fillId="0" borderId="10" xfId="0" applyNumberFormat="1" applyFont="1" applyBorder="1" applyAlignment="1" applyProtection="1">
      <alignment/>
      <protection hidden="1"/>
    </xf>
    <xf numFmtId="39" fontId="18" fillId="0" borderId="4" xfId="0" applyNumberFormat="1" applyFont="1" applyBorder="1" applyAlignment="1" applyProtection="1">
      <alignment/>
      <protection hidden="1"/>
    </xf>
    <xf numFmtId="39" fontId="18" fillId="0" borderId="28" xfId="0" applyNumberFormat="1" applyFont="1" applyBorder="1" applyAlignment="1" applyProtection="1">
      <alignment/>
      <protection hidden="1"/>
    </xf>
    <xf numFmtId="39" fontId="18" fillId="0" borderId="12" xfId="0" applyNumberFormat="1" applyFont="1" applyBorder="1" applyAlignment="1" applyProtection="1">
      <alignment/>
      <protection hidden="1"/>
    </xf>
    <xf numFmtId="0" fontId="18" fillId="0" borderId="13" xfId="0" applyFont="1" applyBorder="1" applyAlignment="1" applyProtection="1">
      <alignment horizontal="center"/>
      <protection hidden="1"/>
    </xf>
    <xf numFmtId="0" fontId="37" fillId="0" borderId="0" xfId="0" applyFont="1" applyBorder="1" applyAlignment="1" applyProtection="1">
      <alignment horizontal="center" vertical="center"/>
      <protection hidden="1"/>
    </xf>
    <xf numFmtId="39" fontId="17" fillId="0" borderId="11" xfId="0" applyNumberFormat="1" applyFont="1" applyBorder="1" applyAlignment="1" applyProtection="1">
      <alignment/>
      <protection hidden="1"/>
    </xf>
    <xf numFmtId="39" fontId="2" fillId="0" borderId="0" xfId="0" applyNumberFormat="1" applyFont="1" applyBorder="1" applyAlignment="1" applyProtection="1">
      <alignment/>
      <protection hidden="1"/>
    </xf>
    <xf numFmtId="0" fontId="18" fillId="0" borderId="7" xfId="0" applyFont="1" applyBorder="1" applyAlignment="1" applyProtection="1">
      <alignment horizontal="center" vertical="center" wrapText="1"/>
      <protection hidden="1"/>
    </xf>
    <xf numFmtId="0" fontId="36" fillId="0" borderId="2" xfId="0" applyFont="1" applyBorder="1" applyAlignment="1" applyProtection="1">
      <alignment/>
      <protection hidden="1"/>
    </xf>
    <xf numFmtId="0" fontId="17" fillId="0" borderId="3" xfId="0" applyFont="1" applyBorder="1" applyAlignment="1" applyProtection="1">
      <alignment horizontal="right"/>
      <protection hidden="1"/>
    </xf>
    <xf numFmtId="0" fontId="18" fillId="0" borderId="8" xfId="0" applyFont="1" applyBorder="1" applyAlignment="1" applyProtection="1">
      <alignment horizontal="center" vertical="center" wrapText="1"/>
      <protection hidden="1"/>
    </xf>
    <xf numFmtId="0" fontId="39" fillId="0" borderId="0" xfId="0" applyFont="1" applyBorder="1" applyAlignment="1" applyProtection="1">
      <alignment horizontal="center" vertical="center"/>
      <protection hidden="1"/>
    </xf>
    <xf numFmtId="9" fontId="17" fillId="0" borderId="29" xfId="0" applyNumberFormat="1" applyFont="1" applyBorder="1" applyAlignment="1" applyProtection="1">
      <alignment horizontal="left"/>
      <protection hidden="1"/>
    </xf>
    <xf numFmtId="0" fontId="17" fillId="0" borderId="28" xfId="0" applyFont="1" applyBorder="1" applyAlignment="1" applyProtection="1">
      <alignment/>
      <protection hidden="1"/>
    </xf>
    <xf numFmtId="0" fontId="18" fillId="0" borderId="0" xfId="0" applyFont="1" applyBorder="1" applyAlignment="1" applyProtection="1">
      <alignment horizontal="center" vertical="center"/>
      <protection hidden="1"/>
    </xf>
    <xf numFmtId="0" fontId="17" fillId="0" borderId="30" xfId="0" applyFont="1" applyBorder="1" applyAlignment="1" applyProtection="1">
      <alignment horizontal="left"/>
      <protection hidden="1"/>
    </xf>
    <xf numFmtId="49" fontId="17" fillId="0" borderId="9" xfId="0" applyNumberFormat="1" applyFont="1" applyBorder="1" applyAlignment="1" applyProtection="1">
      <alignment horizontal="center"/>
      <protection locked="0"/>
    </xf>
    <xf numFmtId="178" fontId="18" fillId="0" borderId="0" xfId="0" applyNumberFormat="1" applyFont="1" applyBorder="1" applyAlignment="1" applyProtection="1">
      <alignment/>
      <protection hidden="1"/>
    </xf>
    <xf numFmtId="49" fontId="17" fillId="0" borderId="28" xfId="0" applyNumberFormat="1" applyFont="1" applyBorder="1" applyAlignment="1" applyProtection="1">
      <alignment horizontal="center"/>
      <protection locked="0"/>
    </xf>
    <xf numFmtId="178" fontId="18" fillId="0" borderId="8" xfId="0" applyNumberFormat="1" applyFont="1" applyBorder="1" applyAlignment="1" applyProtection="1">
      <alignment horizontal="right"/>
      <protection hidden="1"/>
    </xf>
    <xf numFmtId="39" fontId="18" fillId="0" borderId="7" xfId="0" applyNumberFormat="1" applyFont="1" applyBorder="1" applyAlignment="1" applyProtection="1">
      <alignment horizontal="center"/>
      <protection hidden="1"/>
    </xf>
    <xf numFmtId="0" fontId="18" fillId="0" borderId="0" xfId="0" applyFont="1" applyBorder="1" applyAlignment="1" applyProtection="1">
      <alignment/>
      <protection hidden="1"/>
    </xf>
    <xf numFmtId="0" fontId="18" fillId="0" borderId="31" xfId="0" applyFont="1" applyBorder="1" applyAlignment="1" applyProtection="1">
      <alignment/>
      <protection hidden="1"/>
    </xf>
    <xf numFmtId="0" fontId="18" fillId="0" borderId="32" xfId="0" applyFont="1" applyBorder="1" applyAlignment="1" applyProtection="1">
      <alignment/>
      <protection hidden="1"/>
    </xf>
    <xf numFmtId="39" fontId="18" fillId="0" borderId="8" xfId="0" applyNumberFormat="1" applyFont="1" applyBorder="1" applyAlignment="1" applyProtection="1">
      <alignment horizontal="center"/>
      <protection hidden="1"/>
    </xf>
    <xf numFmtId="39" fontId="18" fillId="0" borderId="33" xfId="0" applyNumberFormat="1" applyFont="1" applyBorder="1" applyAlignment="1" applyProtection="1">
      <alignment/>
      <protection hidden="1"/>
    </xf>
    <xf numFmtId="39" fontId="18" fillId="0" borderId="34" xfId="0" applyNumberFormat="1" applyFont="1" applyBorder="1" applyAlignment="1" applyProtection="1">
      <alignment/>
      <protection hidden="1"/>
    </xf>
    <xf numFmtId="39" fontId="17" fillId="0" borderId="32" xfId="0" applyNumberFormat="1" applyFont="1" applyBorder="1" applyAlignment="1" applyProtection="1">
      <alignment/>
      <protection hidden="1"/>
    </xf>
    <xf numFmtId="39" fontId="17" fillId="0" borderId="35" xfId="0" applyNumberFormat="1" applyFont="1" applyBorder="1" applyAlignment="1" applyProtection="1">
      <alignment/>
      <protection hidden="1"/>
    </xf>
    <xf numFmtId="0" fontId="18" fillId="0" borderId="24" xfId="0" applyFont="1" applyBorder="1" applyAlignment="1" applyProtection="1">
      <alignment/>
      <protection hidden="1"/>
    </xf>
    <xf numFmtId="0" fontId="18" fillId="0" borderId="1" xfId="0" applyFont="1" applyBorder="1" applyAlignment="1" applyProtection="1">
      <alignment/>
      <protection hidden="1"/>
    </xf>
    <xf numFmtId="0" fontId="18" fillId="0" borderId="20" xfId="0" applyFont="1" applyBorder="1" applyAlignment="1" applyProtection="1">
      <alignment/>
      <protection hidden="1"/>
    </xf>
    <xf numFmtId="0" fontId="17" fillId="0" borderId="31" xfId="0" applyFont="1" applyBorder="1" applyAlignment="1" applyProtection="1">
      <alignment horizontal="left"/>
      <protection hidden="1"/>
    </xf>
    <xf numFmtId="0" fontId="17" fillId="0" borderId="32" xfId="0" applyFont="1" applyBorder="1" applyAlignment="1" applyProtection="1">
      <alignment horizontal="left"/>
      <protection hidden="1"/>
    </xf>
    <xf numFmtId="39" fontId="18" fillId="0" borderId="32" xfId="0" applyNumberFormat="1" applyFont="1" applyBorder="1" applyAlignment="1" applyProtection="1">
      <alignment/>
      <protection hidden="1"/>
    </xf>
    <xf numFmtId="39" fontId="18" fillId="0" borderId="35" xfId="0" applyNumberFormat="1" applyFont="1" applyBorder="1" applyAlignment="1" applyProtection="1">
      <alignment/>
      <protection hidden="1"/>
    </xf>
    <xf numFmtId="0" fontId="18" fillId="0" borderId="22" xfId="0" applyFont="1" applyBorder="1" applyAlignment="1" applyProtection="1">
      <alignment/>
      <protection hidden="1"/>
    </xf>
    <xf numFmtId="0" fontId="18" fillId="0" borderId="33" xfId="0" applyFont="1" applyBorder="1" applyAlignment="1" applyProtection="1">
      <alignment/>
      <protection hidden="1"/>
    </xf>
    <xf numFmtId="39" fontId="18" fillId="0" borderId="33" xfId="0" applyNumberFormat="1" applyFont="1" applyBorder="1" applyAlignment="1" applyProtection="1">
      <alignment horizontal="center"/>
      <protection hidden="1"/>
    </xf>
    <xf numFmtId="39" fontId="18" fillId="0" borderId="34" xfId="0" applyNumberFormat="1" applyFont="1" applyBorder="1" applyAlignment="1" applyProtection="1">
      <alignment horizontal="center"/>
      <protection hidden="1"/>
    </xf>
    <xf numFmtId="0" fontId="18" fillId="0" borderId="0" xfId="0" applyFont="1" applyBorder="1" applyAlignment="1" applyProtection="1">
      <alignment/>
      <protection hidden="1"/>
    </xf>
    <xf numFmtId="0" fontId="17" fillId="0" borderId="0" xfId="0" applyFont="1" applyBorder="1" applyAlignment="1" applyProtection="1">
      <alignment/>
      <protection hidden="1"/>
    </xf>
    <xf numFmtId="0" fontId="17" fillId="0" borderId="0" xfId="0" applyFont="1" applyAlignment="1" applyProtection="1">
      <alignment horizontal="left"/>
      <protection hidden="1"/>
    </xf>
    <xf numFmtId="0" fontId="17" fillId="0" borderId="2" xfId="0" applyFont="1" applyBorder="1" applyAlignment="1" applyProtection="1">
      <alignment/>
      <protection hidden="1"/>
    </xf>
    <xf numFmtId="0" fontId="17" fillId="0" borderId="32" xfId="0" applyFont="1" applyBorder="1" applyAlignment="1" applyProtection="1">
      <alignment/>
      <protection hidden="1"/>
    </xf>
    <xf numFmtId="0" fontId="36" fillId="0" borderId="33" xfId="0" applyFont="1" applyBorder="1" applyAlignment="1" applyProtection="1">
      <alignment/>
      <protection hidden="1"/>
    </xf>
    <xf numFmtId="39" fontId="18" fillId="0" borderId="17" xfId="0" applyNumberFormat="1" applyFont="1" applyBorder="1" applyAlignment="1" applyProtection="1">
      <alignment horizontal="right"/>
      <protection hidden="1"/>
    </xf>
    <xf numFmtId="39" fontId="17" fillId="0" borderId="17" xfId="0" applyNumberFormat="1" applyFont="1" applyBorder="1" applyAlignment="1" applyProtection="1">
      <alignment horizontal="right"/>
      <protection hidden="1"/>
    </xf>
    <xf numFmtId="39" fontId="17" fillId="0" borderId="32" xfId="0" applyNumberFormat="1" applyFont="1" applyBorder="1" applyAlignment="1" applyProtection="1">
      <alignment horizontal="right"/>
      <protection hidden="1"/>
    </xf>
    <xf numFmtId="39" fontId="17" fillId="0" borderId="0" xfId="0" applyNumberFormat="1" applyFont="1" applyBorder="1" applyAlignment="1" applyProtection="1">
      <alignment horizontal="right"/>
      <protection hidden="1"/>
    </xf>
    <xf numFmtId="39" fontId="18" fillId="0" borderId="32" xfId="0" applyNumberFormat="1" applyFont="1" applyBorder="1" applyAlignment="1" applyProtection="1">
      <alignment horizontal="right"/>
      <protection hidden="1"/>
    </xf>
    <xf numFmtId="39" fontId="17" fillId="0" borderId="17" xfId="0" applyNumberFormat="1" applyFont="1" applyBorder="1" applyAlignment="1" applyProtection="1">
      <alignment horizontal="right" vertical="center"/>
      <protection hidden="1"/>
    </xf>
    <xf numFmtId="0" fontId="17" fillId="0" borderId="2" xfId="0" applyFont="1" applyBorder="1" applyAlignment="1" applyProtection="1">
      <alignment horizontal="center"/>
      <protection hidden="1"/>
    </xf>
    <xf numFmtId="0" fontId="17" fillId="0" borderId="22" xfId="0" applyFont="1" applyBorder="1" applyAlignment="1" applyProtection="1">
      <alignment/>
      <protection hidden="1"/>
    </xf>
    <xf numFmtId="0" fontId="17" fillId="0" borderId="33" xfId="0" applyFont="1" applyBorder="1" applyAlignment="1" applyProtection="1">
      <alignment/>
      <protection hidden="1"/>
    </xf>
    <xf numFmtId="0" fontId="2" fillId="0" borderId="22" xfId="0" applyFont="1" applyBorder="1" applyAlignment="1" applyProtection="1">
      <alignment/>
      <protection hidden="1"/>
    </xf>
    <xf numFmtId="0" fontId="2" fillId="0" borderId="33" xfId="0" applyFont="1" applyBorder="1" applyAlignment="1" applyProtection="1">
      <alignment horizontal="center"/>
      <protection hidden="1"/>
    </xf>
    <xf numFmtId="39" fontId="2" fillId="0" borderId="33" xfId="0" applyNumberFormat="1" applyFont="1" applyBorder="1" applyAlignment="1" applyProtection="1">
      <alignment/>
      <protection hidden="1"/>
    </xf>
    <xf numFmtId="39" fontId="2" fillId="0" borderId="34" xfId="0" applyNumberFormat="1" applyFont="1" applyBorder="1" applyAlignment="1" applyProtection="1">
      <alignment/>
      <protection hidden="1"/>
    </xf>
    <xf numFmtId="4" fontId="17" fillId="0" borderId="28" xfId="0" applyNumberFormat="1" applyFont="1" applyBorder="1" applyAlignment="1" applyProtection="1">
      <alignment horizontal="right"/>
      <protection hidden="1"/>
    </xf>
    <xf numFmtId="39" fontId="17" fillId="0" borderId="9" xfId="0" applyNumberFormat="1" applyFont="1" applyBorder="1" applyAlignment="1" applyProtection="1">
      <alignment horizontal="right"/>
      <protection hidden="1"/>
    </xf>
    <xf numFmtId="39" fontId="18" fillId="0" borderId="7" xfId="0" applyNumberFormat="1" applyFont="1" applyBorder="1" applyAlignment="1" applyProtection="1">
      <alignment horizontal="right"/>
      <protection hidden="1"/>
    </xf>
    <xf numFmtId="39" fontId="6" fillId="0" borderId="0" xfId="0" applyNumberFormat="1" applyFont="1" applyBorder="1" applyAlignment="1" applyProtection="1">
      <alignment horizontal="right"/>
      <protection hidden="1"/>
    </xf>
    <xf numFmtId="0" fontId="18" fillId="0" borderId="22" xfId="0" applyFont="1" applyBorder="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4" fontId="17" fillId="0" borderId="17" xfId="0" applyNumberFormat="1" applyFont="1" applyBorder="1" applyAlignment="1" applyProtection="1">
      <alignment horizontal="right"/>
      <protection locked="0"/>
    </xf>
    <xf numFmtId="4" fontId="17" fillId="0" borderId="28" xfId="0" applyNumberFormat="1" applyFont="1" applyBorder="1" applyAlignment="1" applyProtection="1">
      <alignment horizontal="right"/>
      <protection locked="0"/>
    </xf>
    <xf numFmtId="39" fontId="18" fillId="0" borderId="8" xfId="0" applyNumberFormat="1" applyFont="1" applyBorder="1" applyAlignment="1" applyProtection="1">
      <alignment horizontal="right"/>
      <protection hidden="1"/>
    </xf>
    <xf numFmtId="178" fontId="17" fillId="0" borderId="17" xfId="0" applyNumberFormat="1" applyFont="1" applyBorder="1" applyAlignment="1" applyProtection="1">
      <alignment/>
      <protection hidden="1"/>
    </xf>
    <xf numFmtId="178" fontId="17" fillId="0" borderId="9" xfId="0" applyNumberFormat="1" applyFont="1" applyBorder="1" applyAlignment="1" applyProtection="1">
      <alignment/>
      <protection hidden="1"/>
    </xf>
    <xf numFmtId="0" fontId="3" fillId="0" borderId="1" xfId="0" applyFont="1" applyBorder="1" applyAlignment="1" applyProtection="1">
      <alignment/>
      <protection hidden="1"/>
    </xf>
    <xf numFmtId="0" fontId="18" fillId="0" borderId="0" xfId="0" applyFont="1" applyAlignment="1" applyProtection="1">
      <alignment horizontal="center"/>
      <protection hidden="1"/>
    </xf>
    <xf numFmtId="0" fontId="17" fillId="0" borderId="0" xfId="0" applyFont="1" applyAlignment="1" applyProtection="1">
      <alignment horizontal="center"/>
      <protection hidden="1"/>
    </xf>
    <xf numFmtId="0" fontId="17" fillId="0" borderId="0" xfId="0" applyFont="1" applyAlignment="1" applyProtection="1">
      <alignment/>
      <protection hidden="1"/>
    </xf>
    <xf numFmtId="0" fontId="3" fillId="0" borderId="0" xfId="0" applyFont="1" applyAlignment="1" applyProtection="1">
      <alignment/>
      <protection/>
    </xf>
    <xf numFmtId="0" fontId="6" fillId="0" borderId="0" xfId="0" applyFont="1" applyAlignment="1" applyProtection="1">
      <alignment/>
      <protection/>
    </xf>
    <xf numFmtId="0" fontId="14" fillId="0" borderId="22" xfId="0" applyFont="1" applyBorder="1" applyAlignment="1" applyProtection="1">
      <alignment horizontal="left"/>
      <protection/>
    </xf>
    <xf numFmtId="0" fontId="14" fillId="0" borderId="33" xfId="0" applyFont="1" applyBorder="1" applyAlignment="1" applyProtection="1">
      <alignment/>
      <protection/>
    </xf>
    <xf numFmtId="9" fontId="14" fillId="0" borderId="23" xfId="0" applyNumberFormat="1" applyFont="1" applyBorder="1" applyAlignment="1" applyProtection="1">
      <alignment horizontal="center"/>
      <protection/>
    </xf>
    <xf numFmtId="0" fontId="3" fillId="0" borderId="2" xfId="0" applyFont="1" applyBorder="1" applyAlignment="1" applyProtection="1">
      <alignment/>
      <protection/>
    </xf>
    <xf numFmtId="0" fontId="3" fillId="0" borderId="0" xfId="0" applyFont="1" applyBorder="1" applyAlignment="1" applyProtection="1">
      <alignment/>
      <protection/>
    </xf>
    <xf numFmtId="169" fontId="3" fillId="0" borderId="17" xfId="0" applyNumberFormat="1" applyFont="1" applyBorder="1" applyAlignment="1" applyProtection="1">
      <alignment/>
      <protection/>
    </xf>
    <xf numFmtId="0" fontId="14" fillId="0" borderId="31" xfId="0" applyFont="1" applyBorder="1" applyAlignment="1" applyProtection="1">
      <alignment/>
      <protection/>
    </xf>
    <xf numFmtId="0" fontId="14" fillId="0" borderId="32" xfId="0" applyFont="1" applyBorder="1" applyAlignment="1" applyProtection="1">
      <alignment/>
      <protection/>
    </xf>
    <xf numFmtId="169" fontId="14" fillId="0" borderId="26" xfId="0" applyNumberFormat="1" applyFont="1" applyBorder="1" applyAlignment="1" applyProtection="1">
      <alignment/>
      <protection/>
    </xf>
    <xf numFmtId="0" fontId="15" fillId="0" borderId="0" xfId="0" applyFont="1" applyAlignment="1" applyProtection="1">
      <alignment/>
      <protection/>
    </xf>
    <xf numFmtId="0" fontId="14" fillId="0" borderId="0" xfId="0" applyFont="1" applyAlignment="1" applyProtection="1">
      <alignment/>
      <protection/>
    </xf>
    <xf numFmtId="0" fontId="14" fillId="0" borderId="0" xfId="0" applyFont="1" applyBorder="1" applyAlignment="1" applyProtection="1">
      <alignment horizontal="center"/>
      <protection/>
    </xf>
    <xf numFmtId="39" fontId="17" fillId="0" borderId="9" xfId="0" applyNumberFormat="1" applyFont="1" applyBorder="1" applyAlignment="1" applyProtection="1">
      <alignment/>
      <protection locked="0"/>
    </xf>
    <xf numFmtId="39" fontId="17" fillId="0" borderId="11" xfId="0" applyNumberFormat="1" applyFont="1" applyBorder="1" applyAlignment="1" applyProtection="1" quotePrefix="1">
      <alignment/>
      <protection hidden="1"/>
    </xf>
    <xf numFmtId="178" fontId="18" fillId="0" borderId="36" xfId="0" applyNumberFormat="1" applyFont="1" applyBorder="1" applyAlignment="1" applyProtection="1">
      <alignment/>
      <protection hidden="1"/>
    </xf>
    <xf numFmtId="178" fontId="17" fillId="0" borderId="28" xfId="0" applyNumberFormat="1" applyFont="1" applyBorder="1" applyAlignment="1" applyProtection="1">
      <alignment/>
      <protection hidden="1"/>
    </xf>
    <xf numFmtId="0" fontId="18" fillId="0" borderId="33" xfId="0" applyFont="1" applyBorder="1" applyAlignment="1" applyProtection="1">
      <alignment horizontal="left"/>
      <protection hidden="1"/>
    </xf>
    <xf numFmtId="0" fontId="17" fillId="0" borderId="13" xfId="0" applyFont="1" applyBorder="1" applyAlignment="1" applyProtection="1">
      <alignment horizontal="left"/>
      <protection hidden="1"/>
    </xf>
    <xf numFmtId="178" fontId="17" fillId="0" borderId="0" xfId="0" applyNumberFormat="1" applyFont="1" applyBorder="1" applyAlignment="1" applyProtection="1">
      <alignment/>
      <protection hidden="1"/>
    </xf>
    <xf numFmtId="0" fontId="17" fillId="0" borderId="15" xfId="0" applyFont="1" applyBorder="1" applyAlignment="1" applyProtection="1">
      <alignment horizontal="center"/>
      <protection locked="0"/>
    </xf>
    <xf numFmtId="0" fontId="17" fillId="0" borderId="16" xfId="0" applyFont="1" applyBorder="1" applyAlignment="1" applyProtection="1">
      <alignment horizontal="center"/>
      <protection locked="0"/>
    </xf>
    <xf numFmtId="0" fontId="17" fillId="0" borderId="29" xfId="0" applyFont="1" applyBorder="1" applyAlignment="1" applyProtection="1">
      <alignment horizontal="center"/>
      <protection locked="0"/>
    </xf>
    <xf numFmtId="0" fontId="17" fillId="0" borderId="37" xfId="0" applyFont="1" applyBorder="1" applyAlignment="1" applyProtection="1">
      <alignment horizontal="center"/>
      <protection locked="0"/>
    </xf>
    <xf numFmtId="0" fontId="18" fillId="0" borderId="38" xfId="0" applyFont="1" applyBorder="1" applyAlignment="1" applyProtection="1">
      <alignment horizontal="left"/>
      <protection hidden="1"/>
    </xf>
    <xf numFmtId="178" fontId="17" fillId="0" borderId="19" xfId="0" applyNumberFormat="1" applyFont="1" applyBorder="1" applyAlignment="1" applyProtection="1">
      <alignment/>
      <protection hidden="1"/>
    </xf>
    <xf numFmtId="4" fontId="18" fillId="0" borderId="0" xfId="0" applyNumberFormat="1" applyFont="1" applyBorder="1" applyAlignment="1" applyProtection="1">
      <alignment horizontal="left"/>
      <protection hidden="1"/>
    </xf>
    <xf numFmtId="4" fontId="18" fillId="0" borderId="0" xfId="0" applyNumberFormat="1" applyFont="1" applyBorder="1" applyAlignment="1" applyProtection="1">
      <alignment/>
      <protection hidden="1"/>
    </xf>
    <xf numFmtId="4" fontId="35" fillId="0" borderId="0" xfId="0" applyNumberFormat="1" applyFont="1" applyBorder="1" applyAlignment="1" applyProtection="1">
      <alignment horizontal="left"/>
      <protection hidden="1"/>
    </xf>
    <xf numFmtId="0" fontId="18" fillId="0" borderId="39" xfId="0" applyFont="1" applyBorder="1" applyAlignment="1" applyProtection="1">
      <alignment horizontal="center"/>
      <protection hidden="1"/>
    </xf>
    <xf numFmtId="0" fontId="18" fillId="0" borderId="21" xfId="0" applyFont="1" applyBorder="1" applyAlignment="1" applyProtection="1">
      <alignment horizontal="center"/>
      <protection hidden="1"/>
    </xf>
    <xf numFmtId="0" fontId="17" fillId="0" borderId="40" xfId="0" applyFont="1" applyBorder="1" applyAlignment="1" applyProtection="1">
      <alignment horizontal="center"/>
      <protection locked="0"/>
    </xf>
    <xf numFmtId="0" fontId="17" fillId="0" borderId="41" xfId="0" applyFont="1" applyBorder="1" applyAlignment="1" applyProtection="1">
      <alignment horizontal="center"/>
      <protection locked="0"/>
    </xf>
    <xf numFmtId="0" fontId="17" fillId="0" borderId="19" xfId="0" applyFont="1" applyBorder="1" applyAlignment="1" applyProtection="1">
      <alignment horizontal="left"/>
      <protection locked="0"/>
    </xf>
    <xf numFmtId="0" fontId="17" fillId="0" borderId="42" xfId="0" applyFont="1" applyBorder="1" applyAlignment="1" applyProtection="1">
      <alignment horizontal="left"/>
      <protection hidden="1"/>
    </xf>
    <xf numFmtId="0" fontId="18" fillId="0" borderId="36" xfId="0" applyFont="1" applyBorder="1" applyAlignment="1" applyProtection="1">
      <alignment horizontal="left"/>
      <protection hidden="1"/>
    </xf>
    <xf numFmtId="0" fontId="2" fillId="0" borderId="33" xfId="0" applyFont="1" applyBorder="1" applyAlignment="1" applyProtection="1">
      <alignment horizontal="center" vertical="center"/>
      <protection hidden="1"/>
    </xf>
    <xf numFmtId="0" fontId="41" fillId="0" borderId="33" xfId="0" applyFont="1" applyBorder="1" applyAlignment="1" applyProtection="1">
      <alignment horizontal="center" vertical="center"/>
      <protection hidden="1"/>
    </xf>
    <xf numFmtId="0" fontId="18" fillId="0" borderId="33" xfId="0" applyFont="1" applyBorder="1" applyAlignment="1" applyProtection="1">
      <alignment horizontal="center" vertical="center" wrapText="1"/>
      <protection hidden="1"/>
    </xf>
    <xf numFmtId="0" fontId="41" fillId="0" borderId="33" xfId="0" applyFont="1" applyBorder="1" applyAlignment="1" applyProtection="1">
      <alignment/>
      <protection hidden="1"/>
    </xf>
    <xf numFmtId="0" fontId="41" fillId="0" borderId="34" xfId="0" applyFont="1" applyBorder="1" applyAlignment="1" applyProtection="1">
      <alignment/>
      <protection hidden="1"/>
    </xf>
    <xf numFmtId="0" fontId="0" fillId="0" borderId="0" xfId="0" applyBorder="1" applyAlignment="1" applyProtection="1">
      <alignment horizontal="center" vertical="center"/>
      <protection hidden="1"/>
    </xf>
    <xf numFmtId="0" fontId="41" fillId="0" borderId="2" xfId="0"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1" fillId="0" borderId="0" xfId="0" applyFont="1" applyBorder="1" applyAlignment="1" applyProtection="1">
      <alignment horizontal="center" vertical="center" wrapText="1"/>
      <protection hidden="1"/>
    </xf>
    <xf numFmtId="0" fontId="41" fillId="0" borderId="0" xfId="0" applyFont="1" applyBorder="1" applyAlignment="1" applyProtection="1">
      <alignment/>
      <protection hidden="1"/>
    </xf>
    <xf numFmtId="0" fontId="41" fillId="0" borderId="3" xfId="0" applyFont="1" applyBorder="1" applyAlignment="1" applyProtection="1">
      <alignment/>
      <protection hidden="1"/>
    </xf>
    <xf numFmtId="0" fontId="18" fillId="0" borderId="30" xfId="0" applyFont="1" applyBorder="1" applyAlignment="1" applyProtection="1">
      <alignment horizontal="left" wrapText="1"/>
      <protection hidden="1"/>
    </xf>
    <xf numFmtId="178" fontId="17" fillId="0" borderId="2" xfId="0" applyNumberFormat="1" applyFont="1" applyBorder="1" applyAlignment="1" applyProtection="1">
      <alignment/>
      <protection hidden="1"/>
    </xf>
    <xf numFmtId="178" fontId="17" fillId="0" borderId="3" xfId="0" applyNumberFormat="1" applyFont="1" applyBorder="1" applyAlignment="1" applyProtection="1">
      <alignment/>
      <protection hidden="1"/>
    </xf>
    <xf numFmtId="0" fontId="0" fillId="0" borderId="2" xfId="0" applyBorder="1" applyAlignment="1" applyProtection="1">
      <alignment/>
      <protection hidden="1"/>
    </xf>
    <xf numFmtId="0" fontId="0" fillId="0" borderId="0" xfId="0" applyBorder="1" applyAlignment="1" applyProtection="1">
      <alignment/>
      <protection hidden="1"/>
    </xf>
    <xf numFmtId="0" fontId="0" fillId="0" borderId="3" xfId="0" applyBorder="1" applyAlignment="1" applyProtection="1">
      <alignment/>
      <protection hidden="1"/>
    </xf>
    <xf numFmtId="178" fontId="18" fillId="0" borderId="13" xfId="0" applyNumberFormat="1" applyFont="1" applyBorder="1" applyAlignment="1" applyProtection="1">
      <alignment/>
      <protection hidden="1"/>
    </xf>
    <xf numFmtId="0" fontId="42" fillId="0" borderId="2" xfId="0" applyFont="1" applyBorder="1" applyAlignment="1" applyProtection="1">
      <alignment horizontal="center" vertical="center"/>
      <protection hidden="1"/>
    </xf>
    <xf numFmtId="178" fontId="18" fillId="0" borderId="38" xfId="0" applyNumberFormat="1" applyFont="1" applyBorder="1" applyAlignment="1" applyProtection="1">
      <alignment/>
      <protection hidden="1"/>
    </xf>
    <xf numFmtId="4" fontId="18" fillId="0" borderId="25" xfId="0" applyNumberFormat="1" applyFont="1" applyBorder="1" applyAlignment="1" applyProtection="1">
      <alignment horizontal="right"/>
      <protection hidden="1"/>
    </xf>
    <xf numFmtId="0" fontId="18" fillId="0" borderId="7"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18" fillId="0" borderId="22" xfId="0" applyFont="1" applyBorder="1" applyAlignment="1" applyProtection="1">
      <alignment horizontal="left"/>
      <protection hidden="1"/>
    </xf>
    <xf numFmtId="0" fontId="18" fillId="0" borderId="34" xfId="0" applyFont="1" applyBorder="1" applyAlignment="1" applyProtection="1">
      <alignment horizontal="center"/>
      <protection hidden="1"/>
    </xf>
    <xf numFmtId="0" fontId="17" fillId="0" borderId="0" xfId="0" applyFont="1" applyBorder="1" applyAlignment="1" applyProtection="1">
      <alignment horizontal="center"/>
      <protection hidden="1"/>
    </xf>
    <xf numFmtId="4" fontId="17" fillId="0" borderId="17" xfId="0" applyNumberFormat="1" applyFont="1" applyBorder="1" applyAlignment="1" applyProtection="1">
      <alignment horizontal="right"/>
      <protection hidden="1"/>
    </xf>
    <xf numFmtId="4" fontId="18" fillId="0" borderId="36" xfId="0" applyNumberFormat="1" applyFont="1" applyBorder="1" applyAlignment="1" applyProtection="1">
      <alignment horizontal="right"/>
      <protection hidden="1"/>
    </xf>
    <xf numFmtId="0" fontId="0" fillId="0" borderId="24" xfId="0" applyBorder="1" applyAlignment="1" applyProtection="1">
      <alignment horizontal="left"/>
      <protection hidden="1"/>
    </xf>
    <xf numFmtId="0" fontId="17" fillId="0" borderId="24" xfId="0" applyFont="1" applyBorder="1" applyAlignment="1" applyProtection="1">
      <alignment/>
      <protection hidden="1"/>
    </xf>
    <xf numFmtId="0" fontId="18" fillId="0" borderId="33" xfId="0" applyFont="1" applyBorder="1" applyAlignment="1" applyProtection="1">
      <alignment horizontal="center" vertical="center"/>
      <protection hidden="1"/>
    </xf>
    <xf numFmtId="0" fontId="18" fillId="0" borderId="33" xfId="0" applyFont="1" applyBorder="1" applyAlignment="1" applyProtection="1">
      <alignment horizontal="left" vertical="center"/>
      <protection hidden="1"/>
    </xf>
    <xf numFmtId="178" fontId="17" fillId="0" borderId="7" xfId="0" applyNumberFormat="1" applyFont="1" applyBorder="1" applyAlignment="1" applyProtection="1">
      <alignment/>
      <protection hidden="1"/>
    </xf>
    <xf numFmtId="0" fontId="0" fillId="0" borderId="24" xfId="0" applyBorder="1" applyAlignment="1" applyProtection="1">
      <alignment/>
      <protection hidden="1"/>
    </xf>
    <xf numFmtId="178" fontId="17" fillId="0" borderId="24" xfId="0" applyNumberFormat="1" applyFont="1" applyBorder="1" applyAlignment="1" applyProtection="1">
      <alignment/>
      <protection hidden="1"/>
    </xf>
    <xf numFmtId="0" fontId="43" fillId="0" borderId="0" xfId="0" applyFont="1" applyBorder="1" applyAlignment="1" applyProtection="1">
      <alignment/>
      <protection hidden="1"/>
    </xf>
    <xf numFmtId="0" fontId="43" fillId="0" borderId="43" xfId="0" applyFont="1" applyBorder="1" applyAlignment="1" applyProtection="1">
      <alignment/>
      <protection hidden="1"/>
    </xf>
    <xf numFmtId="0" fontId="18" fillId="0" borderId="3" xfId="0" applyFont="1" applyBorder="1" applyAlignment="1" applyProtection="1">
      <alignment horizontal="center"/>
      <protection hidden="1"/>
    </xf>
    <xf numFmtId="0" fontId="18" fillId="0" borderId="0" xfId="0" applyFont="1" applyBorder="1" applyAlignment="1" applyProtection="1">
      <alignment horizontal="left" vertical="center"/>
      <protection hidden="1"/>
    </xf>
    <xf numFmtId="178" fontId="17" fillId="0" borderId="35" xfId="0" applyNumberFormat="1" applyFont="1" applyBorder="1" applyAlignment="1" applyProtection="1">
      <alignment/>
      <protection hidden="1"/>
    </xf>
    <xf numFmtId="0" fontId="41" fillId="0" borderId="24" xfId="0" applyFont="1" applyBorder="1" applyAlignment="1" applyProtection="1">
      <alignment/>
      <protection hidden="1"/>
    </xf>
    <xf numFmtId="0" fontId="41" fillId="0" borderId="0" xfId="0" applyFont="1" applyBorder="1" applyAlignment="1" applyProtection="1">
      <alignment/>
      <protection hidden="1"/>
    </xf>
    <xf numFmtId="2" fontId="18" fillId="3" borderId="44" xfId="0" applyNumberFormat="1" applyFont="1" applyFill="1" applyBorder="1" applyAlignment="1" applyProtection="1">
      <alignment horizontal="center"/>
      <protection hidden="1"/>
    </xf>
    <xf numFmtId="197" fontId="6" fillId="3" borderId="0" xfId="0" applyNumberFormat="1" applyFont="1" applyFill="1" applyBorder="1" applyAlignment="1" applyProtection="1">
      <alignment/>
      <protection hidden="1"/>
    </xf>
    <xf numFmtId="39" fontId="18" fillId="4" borderId="7" xfId="0" applyNumberFormat="1" applyFont="1" applyFill="1" applyBorder="1" applyAlignment="1" applyProtection="1">
      <alignment horizontal="right"/>
      <protection hidden="1"/>
    </xf>
    <xf numFmtId="39" fontId="18" fillId="4" borderId="7" xfId="0" applyNumberFormat="1" applyFont="1" applyFill="1" applyBorder="1" applyAlignment="1" applyProtection="1">
      <alignment/>
      <protection hidden="1"/>
    </xf>
    <xf numFmtId="39" fontId="18" fillId="4" borderId="8" xfId="0" applyNumberFormat="1" applyFont="1" applyFill="1" applyBorder="1" applyAlignment="1" applyProtection="1">
      <alignment/>
      <protection hidden="1"/>
    </xf>
    <xf numFmtId="39" fontId="18" fillId="4" borderId="13" xfId="0" applyNumberFormat="1" applyFont="1" applyFill="1" applyBorder="1" applyAlignment="1" applyProtection="1">
      <alignment horizontal="right"/>
      <protection hidden="1"/>
    </xf>
    <xf numFmtId="4" fontId="18" fillId="4" borderId="13" xfId="0" applyNumberFormat="1" applyFont="1" applyFill="1" applyBorder="1" applyAlignment="1" applyProtection="1">
      <alignment horizontal="right"/>
      <protection hidden="1"/>
    </xf>
    <xf numFmtId="39" fontId="18" fillId="4" borderId="13" xfId="0" applyNumberFormat="1" applyFont="1" applyFill="1" applyBorder="1" applyAlignment="1" applyProtection="1">
      <alignment/>
      <protection hidden="1"/>
    </xf>
    <xf numFmtId="39" fontId="18" fillId="4" borderId="45" xfId="0" applyNumberFormat="1" applyFont="1" applyFill="1" applyBorder="1" applyAlignment="1" applyProtection="1">
      <alignment/>
      <protection hidden="1"/>
    </xf>
    <xf numFmtId="39" fontId="18" fillId="4" borderId="39" xfId="0" applyNumberFormat="1" applyFont="1" applyFill="1" applyBorder="1" applyAlignment="1" applyProtection="1">
      <alignment/>
      <protection hidden="1"/>
    </xf>
    <xf numFmtId="39" fontId="18" fillId="4" borderId="46" xfId="0" applyNumberFormat="1" applyFont="1" applyFill="1" applyBorder="1" applyAlignment="1" applyProtection="1">
      <alignment/>
      <protection hidden="1"/>
    </xf>
    <xf numFmtId="0" fontId="2" fillId="0" borderId="24" xfId="0" applyFont="1" applyBorder="1" applyAlignment="1" applyProtection="1">
      <alignment horizontal="center"/>
      <protection hidden="1"/>
    </xf>
    <xf numFmtId="0" fontId="0" fillId="0" borderId="0" xfId="0" applyAlignment="1">
      <alignment horizontal="center"/>
    </xf>
    <xf numFmtId="0" fontId="0" fillId="0" borderId="0" xfId="0" applyAlignment="1">
      <alignment wrapText="1"/>
    </xf>
    <xf numFmtId="0" fontId="28" fillId="2" borderId="0" xfId="0" applyFont="1" applyFill="1" applyAlignment="1" applyProtection="1">
      <alignment horizontal="right" vertical="top"/>
      <protection hidden="1"/>
    </xf>
    <xf numFmtId="0" fontId="20" fillId="2" borderId="0" xfId="0" applyFont="1" applyFill="1" applyAlignment="1">
      <alignment/>
    </xf>
    <xf numFmtId="0" fontId="11" fillId="2" borderId="0" xfId="0" applyFont="1" applyFill="1" applyAlignment="1">
      <alignment/>
    </xf>
    <xf numFmtId="0" fontId="11" fillId="2" borderId="0" xfId="0" applyFont="1" applyFill="1" applyAlignment="1">
      <alignment horizontal="left"/>
    </xf>
    <xf numFmtId="0" fontId="12" fillId="2" borderId="0" xfId="0" applyFont="1" applyFill="1" applyAlignment="1">
      <alignment/>
    </xf>
    <xf numFmtId="0" fontId="11" fillId="2" borderId="0" xfId="0" applyFont="1" applyFill="1" applyAlignment="1">
      <alignment/>
    </xf>
    <xf numFmtId="0" fontId="11" fillId="5" borderId="0" xfId="0" applyFont="1" applyFill="1" applyBorder="1" applyAlignment="1">
      <alignment horizontal="right"/>
    </xf>
    <xf numFmtId="0" fontId="49" fillId="5" borderId="0" xfId="0" applyFont="1" applyFill="1" applyBorder="1" applyAlignment="1">
      <alignment/>
    </xf>
    <xf numFmtId="0" fontId="50" fillId="5" borderId="0" xfId="0" applyFont="1" applyFill="1" applyBorder="1" applyAlignment="1" applyProtection="1">
      <alignment horizontal="center"/>
      <protection hidden="1"/>
    </xf>
    <xf numFmtId="4" fontId="49" fillId="5" borderId="0" xfId="0" applyNumberFormat="1" applyFont="1" applyFill="1" applyBorder="1" applyAlignment="1">
      <alignment horizontal="center"/>
    </xf>
    <xf numFmtId="0" fontId="11" fillId="2" borderId="0" xfId="0" applyFont="1" applyFill="1" applyAlignment="1">
      <alignment horizontal="center"/>
    </xf>
    <xf numFmtId="0" fontId="47" fillId="2" borderId="0" xfId="0" applyFont="1" applyFill="1" applyAlignment="1">
      <alignment/>
    </xf>
    <xf numFmtId="0" fontId="47" fillId="2" borderId="0" xfId="0" applyFont="1" applyFill="1" applyAlignment="1">
      <alignment horizontal="center"/>
    </xf>
    <xf numFmtId="0" fontId="11" fillId="5" borderId="0" xfId="0" applyFont="1" applyFill="1" applyBorder="1" applyAlignment="1" applyProtection="1">
      <alignment/>
      <protection hidden="1"/>
    </xf>
    <xf numFmtId="0" fontId="11" fillId="5" borderId="0" xfId="0" applyFont="1" applyFill="1" applyBorder="1" applyAlignment="1">
      <alignment/>
    </xf>
    <xf numFmtId="0" fontId="11" fillId="5" borderId="0" xfId="0" applyFont="1" applyFill="1" applyBorder="1" applyAlignment="1" applyProtection="1">
      <alignment horizontal="center"/>
      <protection hidden="1"/>
    </xf>
    <xf numFmtId="0" fontId="47" fillId="5" borderId="0" xfId="0" applyFont="1" applyFill="1" applyBorder="1" applyAlignment="1">
      <alignment/>
    </xf>
    <xf numFmtId="0" fontId="47" fillId="5" borderId="0" xfId="0" applyFont="1" applyFill="1" applyBorder="1" applyAlignment="1" applyProtection="1">
      <alignment/>
      <protection hidden="1"/>
    </xf>
    <xf numFmtId="0" fontId="47" fillId="5" borderId="0" xfId="0" applyFont="1" applyFill="1" applyBorder="1" applyAlignment="1" applyProtection="1">
      <alignment horizontal="right"/>
      <protection hidden="1"/>
    </xf>
    <xf numFmtId="0" fontId="47" fillId="5" borderId="0" xfId="0" applyFont="1" applyFill="1" applyBorder="1" applyAlignment="1" applyProtection="1">
      <alignment horizontal="center"/>
      <protection hidden="1"/>
    </xf>
    <xf numFmtId="0" fontId="47" fillId="5" borderId="0" xfId="0" applyFont="1" applyFill="1" applyBorder="1" applyAlignment="1">
      <alignment horizontal="left"/>
    </xf>
    <xf numFmtId="0" fontId="48" fillId="2" borderId="0" xfId="0" applyFont="1" applyFill="1" applyAlignment="1">
      <alignment/>
    </xf>
    <xf numFmtId="4" fontId="11" fillId="5" borderId="47" xfId="0" applyNumberFormat="1" applyFont="1" applyFill="1" applyBorder="1" applyAlignment="1" applyProtection="1">
      <alignment horizontal="center"/>
      <protection locked="0"/>
    </xf>
    <xf numFmtId="0" fontId="28" fillId="0" borderId="0" xfId="0" applyFont="1" applyFill="1" applyAlignment="1" applyProtection="1">
      <alignment horizontal="right" vertical="top"/>
      <protection hidden="1"/>
    </xf>
    <xf numFmtId="0" fontId="46" fillId="0" borderId="0" xfId="0" applyFont="1" applyFill="1" applyAlignment="1" applyProtection="1">
      <alignment horizontal="center" vertical="center"/>
      <protection hidden="1"/>
    </xf>
    <xf numFmtId="0" fontId="9" fillId="0" borderId="0" xfId="0" applyFont="1" applyFill="1" applyAlignment="1">
      <alignment horizontal="center" vertical="center"/>
    </xf>
    <xf numFmtId="0" fontId="11" fillId="0" borderId="0" xfId="0" applyFont="1" applyFill="1" applyBorder="1" applyAlignment="1">
      <alignment horizontal="right"/>
    </xf>
    <xf numFmtId="0" fontId="50" fillId="0" borderId="0" xfId="0" applyFont="1" applyFill="1" applyBorder="1" applyAlignment="1" applyProtection="1">
      <alignment horizontal="center"/>
      <protection hidden="1"/>
    </xf>
    <xf numFmtId="4" fontId="49" fillId="0" borderId="0" xfId="0" applyNumberFormat="1" applyFont="1" applyFill="1" applyBorder="1" applyAlignment="1">
      <alignment horizontal="center"/>
    </xf>
    <xf numFmtId="0" fontId="49" fillId="0" borderId="0" xfId="0" applyFont="1" applyFill="1" applyBorder="1" applyAlignment="1">
      <alignment/>
    </xf>
    <xf numFmtId="0" fontId="0" fillId="0" borderId="0" xfId="0" applyFill="1" applyAlignment="1">
      <alignment/>
    </xf>
    <xf numFmtId="0" fontId="12" fillId="0" borderId="0" xfId="0" applyFont="1" applyFill="1" applyAlignment="1">
      <alignment/>
    </xf>
    <xf numFmtId="0" fontId="47" fillId="5"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xf>
    <xf numFmtId="0" fontId="21" fillId="0" borderId="0" xfId="0" applyFont="1" applyFill="1" applyAlignment="1">
      <alignment/>
    </xf>
    <xf numFmtId="0" fontId="43" fillId="0" borderId="0" xfId="0" applyFont="1" applyAlignment="1">
      <alignment/>
    </xf>
    <xf numFmtId="0" fontId="54" fillId="0" borderId="0" xfId="0" applyFont="1" applyAlignment="1">
      <alignment/>
    </xf>
    <xf numFmtId="0" fontId="6" fillId="0" borderId="48" xfId="0" applyFont="1" applyBorder="1" applyAlignment="1" applyProtection="1">
      <alignment horizontal="center"/>
      <protection hidden="1"/>
    </xf>
    <xf numFmtId="0" fontId="6" fillId="0" borderId="49" xfId="0" applyFont="1" applyBorder="1" applyAlignment="1" applyProtection="1">
      <alignment horizontal="center"/>
      <protection hidden="1"/>
    </xf>
    <xf numFmtId="0" fontId="6" fillId="0" borderId="49" xfId="0" applyFont="1" applyBorder="1" applyAlignment="1" applyProtection="1">
      <alignment horizontal="center"/>
      <protection locked="0"/>
    </xf>
    <xf numFmtId="0" fontId="0" fillId="0" borderId="50" xfId="0" applyBorder="1" applyAlignment="1">
      <alignment horizontal="center"/>
    </xf>
    <xf numFmtId="0" fontId="6" fillId="0" borderId="49" xfId="0" applyFont="1" applyBorder="1" applyAlignment="1" applyProtection="1" quotePrefix="1">
      <alignment horizontal="center"/>
      <protection locked="0"/>
    </xf>
    <xf numFmtId="0" fontId="6" fillId="0" borderId="14"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43" xfId="0" applyBorder="1" applyAlignment="1">
      <alignment horizontal="center"/>
    </xf>
    <xf numFmtId="0" fontId="6" fillId="0" borderId="0" xfId="0" applyFont="1" applyBorder="1" applyAlignment="1" applyProtection="1" quotePrefix="1">
      <alignment horizontal="center"/>
      <protection hidden="1"/>
    </xf>
    <xf numFmtId="0" fontId="3" fillId="0" borderId="14" xfId="0" applyFont="1" applyBorder="1" applyAlignment="1" applyProtection="1">
      <alignment horizontal="center"/>
      <protection hidden="1"/>
    </xf>
    <xf numFmtId="0" fontId="0" fillId="0" borderId="43" xfId="0" applyBorder="1" applyAlignment="1" applyProtection="1">
      <alignment horizontal="center"/>
      <protection locked="0"/>
    </xf>
    <xf numFmtId="169" fontId="3" fillId="0" borderId="0" xfId="0" applyNumberFormat="1" applyFont="1" applyBorder="1" applyAlignment="1" applyProtection="1">
      <alignment horizontal="center"/>
      <protection hidden="1"/>
    </xf>
    <xf numFmtId="0" fontId="0" fillId="0" borderId="14" xfId="0" applyBorder="1" applyAlignment="1">
      <alignment horizontal="center"/>
    </xf>
    <xf numFmtId="0" fontId="0" fillId="0" borderId="0" xfId="0" applyBorder="1" applyAlignment="1">
      <alignment horizontal="center"/>
    </xf>
    <xf numFmtId="0" fontId="3" fillId="0" borderId="51"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0" fillId="0" borderId="52" xfId="0" applyBorder="1" applyAlignment="1">
      <alignment horizontal="center"/>
    </xf>
    <xf numFmtId="0" fontId="0" fillId="0" borderId="51" xfId="0" applyBorder="1" applyAlignment="1">
      <alignment horizontal="center"/>
    </xf>
    <xf numFmtId="0" fontId="0" fillId="0" borderId="4"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6" fillId="0" borderId="14" xfId="0" applyFont="1" applyBorder="1" applyAlignment="1" applyProtection="1">
      <alignment horizontal="center"/>
      <protection locked="0"/>
    </xf>
    <xf numFmtId="0" fontId="3" fillId="0" borderId="51" xfId="0" applyFont="1" applyBorder="1" applyAlignment="1" applyProtection="1">
      <alignment horizontal="center"/>
      <protection locked="0"/>
    </xf>
    <xf numFmtId="197" fontId="55" fillId="0" borderId="0" xfId="0" applyNumberFormat="1" applyFont="1" applyBorder="1" applyAlignment="1" applyProtection="1">
      <alignment/>
      <protection hidden="1"/>
    </xf>
    <xf numFmtId="178" fontId="17" fillId="0" borderId="12" xfId="0" applyNumberFormat="1" applyFont="1" applyBorder="1" applyAlignment="1" applyProtection="1">
      <alignment/>
      <protection hidden="1"/>
    </xf>
    <xf numFmtId="0" fontId="57" fillId="2" borderId="0" xfId="0" applyFont="1" applyFill="1" applyAlignment="1">
      <alignment/>
    </xf>
    <xf numFmtId="0" fontId="48" fillId="2" borderId="0" xfId="0" applyFont="1" applyFill="1" applyAlignment="1">
      <alignment/>
    </xf>
    <xf numFmtId="0" fontId="0" fillId="0" borderId="0" xfId="0" applyAlignment="1">
      <alignment horizontal="left" vertical="center"/>
    </xf>
    <xf numFmtId="0" fontId="0" fillId="0" borderId="0" xfId="0" applyAlignment="1" applyProtection="1">
      <alignment/>
      <protection/>
    </xf>
    <xf numFmtId="0" fontId="19" fillId="0" borderId="0" xfId="0" applyFont="1" applyAlignment="1" applyProtection="1">
      <alignment/>
      <protection/>
    </xf>
    <xf numFmtId="0" fontId="44" fillId="0" borderId="0" xfId="0" applyFont="1" applyAlignment="1" applyProtection="1">
      <alignment/>
      <protection/>
    </xf>
    <xf numFmtId="0" fontId="19" fillId="0" borderId="0" xfId="0" applyFont="1" applyAlignment="1" applyProtection="1">
      <alignment horizontal="left" vertical="center" wrapText="1"/>
      <protection/>
    </xf>
    <xf numFmtId="0" fontId="0" fillId="0" borderId="0" xfId="0" applyAlignment="1" applyProtection="1">
      <alignment horizontal="left" vertical="center"/>
      <protection/>
    </xf>
    <xf numFmtId="178" fontId="17" fillId="0" borderId="11" xfId="0" applyNumberFormat="1" applyFont="1" applyBorder="1" applyAlignment="1" applyProtection="1">
      <alignment/>
      <protection hidden="1"/>
    </xf>
    <xf numFmtId="178" fontId="17" fillId="0" borderId="18" xfId="0" applyNumberFormat="1" applyFont="1" applyBorder="1" applyAlignment="1" applyProtection="1">
      <alignment horizontal="right"/>
      <protection hidden="1"/>
    </xf>
    <xf numFmtId="178" fontId="17" fillId="0" borderId="12" xfId="0" applyNumberFormat="1" applyFont="1" applyBorder="1" applyAlignment="1" applyProtection="1">
      <alignment horizontal="right"/>
      <protection hidden="1"/>
    </xf>
    <xf numFmtId="4" fontId="17" fillId="0" borderId="0" xfId="0" applyNumberFormat="1" applyFont="1" applyBorder="1" applyAlignment="1" applyProtection="1">
      <alignment horizontal="right"/>
      <protection hidden="1"/>
    </xf>
    <xf numFmtId="0" fontId="1" fillId="0" borderId="2"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18" fillId="0" borderId="13" xfId="0" applyFont="1" applyBorder="1" applyAlignment="1" applyProtection="1">
      <alignment/>
      <protection locked="0"/>
    </xf>
    <xf numFmtId="0" fontId="2" fillId="0" borderId="13" xfId="0" applyFont="1" applyBorder="1" applyAlignment="1" applyProtection="1">
      <alignment/>
      <protection hidden="1"/>
    </xf>
    <xf numFmtId="0" fontId="2" fillId="0" borderId="7" xfId="0" applyFont="1" applyBorder="1" applyAlignment="1" applyProtection="1">
      <alignment horizontal="center"/>
      <protection hidden="1"/>
    </xf>
    <xf numFmtId="178" fontId="17" fillId="0" borderId="5" xfId="0" applyNumberFormat="1" applyFont="1" applyBorder="1" applyAlignment="1" applyProtection="1">
      <alignment/>
      <protection locked="0"/>
    </xf>
    <xf numFmtId="4" fontId="17" fillId="0" borderId="17" xfId="0" applyNumberFormat="1" applyFont="1" applyBorder="1" applyAlignment="1" applyProtection="1" quotePrefix="1">
      <alignment horizontal="right"/>
      <protection locked="0"/>
    </xf>
    <xf numFmtId="178" fontId="17" fillId="0" borderId="53" xfId="0" applyNumberFormat="1" applyFont="1" applyBorder="1" applyAlignment="1" applyProtection="1">
      <alignment/>
      <protection locked="0"/>
    </xf>
    <xf numFmtId="39" fontId="18" fillId="0" borderId="0" xfId="0" applyNumberFormat="1" applyFont="1" applyBorder="1" applyAlignment="1" applyProtection="1">
      <alignment horizontal="center"/>
      <protection hidden="1"/>
    </xf>
    <xf numFmtId="178" fontId="17" fillId="0" borderId="50" xfId="0" applyNumberFormat="1" applyFont="1" applyBorder="1" applyAlignment="1" applyProtection="1">
      <alignment/>
      <protection hidden="1"/>
    </xf>
    <xf numFmtId="197" fontId="18" fillId="0" borderId="0" xfId="0" applyNumberFormat="1" applyFont="1" applyBorder="1" applyAlignment="1" applyProtection="1">
      <alignment/>
      <protection hidden="1"/>
    </xf>
    <xf numFmtId="178" fontId="17" fillId="0" borderId="9" xfId="0" applyNumberFormat="1" applyFont="1" applyBorder="1" applyAlignment="1" applyProtection="1">
      <alignment/>
      <protection hidden="1" locked="0"/>
    </xf>
    <xf numFmtId="0" fontId="18" fillId="0" borderId="23" xfId="0" applyFont="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18" fillId="0" borderId="18" xfId="0" applyFont="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18" fillId="0" borderId="20" xfId="0" applyFont="1" applyBorder="1" applyAlignment="1" applyProtection="1">
      <alignment horizontal="left"/>
      <protection hidden="1"/>
    </xf>
    <xf numFmtId="4" fontId="40" fillId="0" borderId="0" xfId="0" applyNumberFormat="1" applyFont="1" applyBorder="1" applyAlignment="1" applyProtection="1">
      <alignment horizontal="left" vertical="center" wrapText="1"/>
      <protection hidden="1"/>
    </xf>
    <xf numFmtId="0" fontId="18" fillId="0" borderId="37" xfId="0" applyFont="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18" fillId="0" borderId="1" xfId="0" applyFont="1" applyBorder="1" applyAlignment="1" applyProtection="1">
      <alignment horizontal="left"/>
      <protection hidden="1"/>
    </xf>
    <xf numFmtId="0" fontId="18" fillId="0" borderId="21" xfId="0" applyFont="1" applyBorder="1" applyAlignment="1" applyProtection="1">
      <alignment horizontal="left"/>
      <protection hidden="1"/>
    </xf>
    <xf numFmtId="0" fontId="37" fillId="0" borderId="0" xfId="0" applyFont="1" applyBorder="1" applyAlignment="1" applyProtection="1">
      <alignment horizontal="center" vertical="center"/>
      <protection hidden="1"/>
    </xf>
    <xf numFmtId="0" fontId="2" fillId="0" borderId="55" xfId="0" applyFont="1" applyBorder="1" applyAlignment="1" applyProtection="1">
      <alignment horizontal="left"/>
      <protection hidden="1"/>
    </xf>
    <xf numFmtId="0" fontId="2" fillId="0" borderId="1" xfId="0" applyFont="1" applyBorder="1" applyAlignment="1" applyProtection="1">
      <alignment/>
      <protection hidden="1"/>
    </xf>
    <xf numFmtId="0" fontId="0" fillId="0" borderId="20" xfId="0" applyBorder="1" applyAlignment="1" applyProtection="1">
      <alignment/>
      <protection hidden="1"/>
    </xf>
    <xf numFmtId="0" fontId="14" fillId="0" borderId="0" xfId="0" applyFont="1" applyAlignment="1" applyProtection="1">
      <alignment horizontal="center"/>
      <protection/>
    </xf>
    <xf numFmtId="0" fontId="6" fillId="0" borderId="0" xfId="0" applyFont="1" applyBorder="1" applyAlignment="1" applyProtection="1">
      <alignment/>
      <protection/>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37" fillId="0" borderId="0" xfId="0" applyFont="1" applyBorder="1" applyAlignment="1" applyProtection="1">
      <alignment horizontal="center"/>
      <protection hidden="1"/>
    </xf>
    <xf numFmtId="0" fontId="37" fillId="0" borderId="0" xfId="0" applyFont="1" applyBorder="1" applyAlignment="1" applyProtection="1" quotePrefix="1">
      <alignment horizontal="center"/>
      <protection hidden="1"/>
    </xf>
    <xf numFmtId="0" fontId="16" fillId="0" borderId="2"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18" fillId="0" borderId="13" xfId="0" applyFont="1" applyBorder="1" applyAlignment="1" applyProtection="1">
      <alignment horizontal="left" vertical="center" wrapText="1"/>
      <protection hidden="1"/>
    </xf>
    <xf numFmtId="0" fontId="18" fillId="0" borderId="7" xfId="0" applyFont="1" applyBorder="1" applyAlignment="1" applyProtection="1">
      <alignment horizontal="left" vertical="center" wrapText="1"/>
      <protection hidden="1"/>
    </xf>
    <xf numFmtId="0" fontId="2" fillId="0" borderId="13" xfId="0" applyFont="1" applyBorder="1" applyAlignment="1" applyProtection="1">
      <alignment horizontal="left" vertical="center" wrapText="1"/>
      <protection hidden="1"/>
    </xf>
    <xf numFmtId="0" fontId="2" fillId="0" borderId="7" xfId="0" applyFont="1" applyBorder="1" applyAlignment="1" applyProtection="1">
      <alignment horizontal="left" vertical="center" wrapText="1"/>
      <protection hidden="1"/>
    </xf>
    <xf numFmtId="0" fontId="17" fillId="0" borderId="0" xfId="0" applyFont="1" applyBorder="1" applyAlignment="1" applyProtection="1">
      <alignment horizontal="center" vertical="center"/>
      <protection hidden="1"/>
    </xf>
    <xf numFmtId="0" fontId="52" fillId="2" borderId="0" xfId="0" applyFont="1" applyFill="1" applyAlignment="1" applyProtection="1">
      <alignment horizontal="center"/>
      <protection hidden="1"/>
    </xf>
    <xf numFmtId="0" fontId="3" fillId="0" borderId="0" xfId="0" applyFont="1" applyBorder="1" applyAlignment="1" applyProtection="1">
      <alignment horizontal="center" vertical="center"/>
      <protection hidden="1"/>
    </xf>
    <xf numFmtId="0" fontId="0" fillId="0" borderId="0" xfId="0" applyAlignment="1" applyProtection="1">
      <alignment horizontal="center" vertical="center"/>
      <protection/>
    </xf>
    <xf numFmtId="0" fontId="2" fillId="0" borderId="2" xfId="0" applyFont="1" applyBorder="1" applyAlignment="1" applyProtection="1">
      <alignment horizontal="left"/>
      <protection hidden="1"/>
    </xf>
    <xf numFmtId="0" fontId="2" fillId="0" borderId="43" xfId="0" applyFont="1" applyBorder="1" applyAlignment="1" applyProtection="1">
      <alignment horizontal="left"/>
      <protection hidden="1"/>
    </xf>
    <xf numFmtId="0" fontId="2" fillId="0" borderId="31" xfId="0" applyFont="1" applyBorder="1" applyAlignment="1" applyProtection="1">
      <alignment horizontal="left"/>
      <protection hidden="1"/>
    </xf>
    <xf numFmtId="0" fontId="19" fillId="0" borderId="0" xfId="0" applyFont="1" applyAlignment="1" applyProtection="1">
      <alignment horizontal="justify" vertical="center" wrapText="1"/>
      <protection/>
    </xf>
    <xf numFmtId="0" fontId="19" fillId="0" borderId="0" xfId="0" applyFont="1" applyAlignment="1" applyProtection="1">
      <alignment horizontal="justify" wrapText="1"/>
      <protection/>
    </xf>
    <xf numFmtId="0" fontId="45" fillId="0" borderId="0" xfId="0" applyFont="1" applyAlignment="1" applyProtection="1">
      <alignment horizontal="justify" wrapText="1"/>
      <protection/>
    </xf>
    <xf numFmtId="0" fontId="0" fillId="0" borderId="0" xfId="0" applyAlignment="1" applyProtection="1">
      <alignment/>
      <protection/>
    </xf>
    <xf numFmtId="0" fontId="19" fillId="0" borderId="0" xfId="0" applyFont="1" applyAlignment="1" applyProtection="1">
      <alignment wrapText="1"/>
      <protection/>
    </xf>
    <xf numFmtId="0" fontId="44" fillId="0" borderId="0" xfId="0" applyFont="1" applyAlignment="1" applyProtection="1">
      <alignment vertical="center" wrapText="1"/>
      <protection/>
    </xf>
    <xf numFmtId="0" fontId="19" fillId="0" borderId="0" xfId="0" applyFont="1" applyAlignment="1" applyProtection="1">
      <alignment vertical="center" wrapText="1"/>
      <protection/>
    </xf>
    <xf numFmtId="0" fontId="44" fillId="0" borderId="0" xfId="0" applyFont="1" applyAlignment="1" applyProtection="1">
      <alignment wrapText="1"/>
      <protection/>
    </xf>
    <xf numFmtId="0" fontId="44" fillId="0" borderId="0" xfId="0" applyFont="1" applyAlignment="1" applyProtection="1">
      <alignment horizontal="justify" wrapText="1"/>
      <protection/>
    </xf>
    <xf numFmtId="0" fontId="0" fillId="0" borderId="0" xfId="0" applyAlignment="1" applyProtection="1">
      <alignment horizontal="justify" wrapText="1"/>
      <protection/>
    </xf>
    <xf numFmtId="0" fontId="44" fillId="0" borderId="0" xfId="0" applyFont="1" applyAlignment="1" applyProtection="1">
      <alignment horizontal="center"/>
      <protection/>
    </xf>
    <xf numFmtId="0" fontId="26" fillId="0" borderId="0" xfId="0" applyFont="1" applyAlignment="1" applyProtection="1">
      <alignment horizontal="center"/>
      <protection hidden="1"/>
    </xf>
    <xf numFmtId="0" fontId="27" fillId="0" borderId="0" xfId="0" applyFont="1" applyAlignment="1" applyProtection="1">
      <alignment horizontal="center"/>
      <protection hidden="1"/>
    </xf>
    <xf numFmtId="0" fontId="11" fillId="5" borderId="0" xfId="0" applyFont="1" applyFill="1" applyBorder="1" applyAlignment="1" applyProtection="1">
      <alignment/>
      <protection hidden="1"/>
    </xf>
    <xf numFmtId="0" fontId="53" fillId="2" borderId="0" xfId="0" applyFont="1" applyFill="1" applyAlignment="1" applyProtection="1">
      <alignment horizontal="center" vertical="center"/>
      <protection hidden="1"/>
    </xf>
    <xf numFmtId="0" fontId="52" fillId="2" borderId="0" xfId="0" applyFont="1" applyFill="1" applyAlignment="1" applyProtection="1">
      <alignment horizontal="center" vertical="center"/>
      <protection hidden="1"/>
    </xf>
    <xf numFmtId="0" fontId="0" fillId="0" borderId="0" xfId="0" applyFont="1" applyAlignment="1" applyProtection="1">
      <alignment horizontal="left" vertical="center" wrapText="1"/>
      <protection hidden="1"/>
    </xf>
    <xf numFmtId="178" fontId="18" fillId="0" borderId="23" xfId="0" applyNumberFormat="1" applyFont="1" applyBorder="1" applyAlignment="1" applyProtection="1">
      <alignment horizontal="right" vertical="center"/>
      <protection hidden="1"/>
    </xf>
    <xf numFmtId="0" fontId="0" fillId="0" borderId="26" xfId="0" applyBorder="1" applyAlignment="1" applyProtection="1">
      <alignment horizontal="right" vertical="center"/>
      <protection hidden="1"/>
    </xf>
    <xf numFmtId="178" fontId="18" fillId="0" borderId="18" xfId="0" applyNumberFormat="1" applyFont="1" applyBorder="1" applyAlignment="1" applyProtection="1">
      <alignment horizontal="right" vertical="center"/>
      <protection hidden="1"/>
    </xf>
    <xf numFmtId="0" fontId="0" fillId="0" borderId="27" xfId="0" applyBorder="1" applyAlignment="1" applyProtection="1">
      <alignment horizontal="right" vertical="center"/>
      <protection hidden="1"/>
    </xf>
    <xf numFmtId="0" fontId="18" fillId="0" borderId="37" xfId="0" applyFont="1"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54"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14" fillId="0" borderId="0"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0" fillId="0" borderId="28"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18" fillId="0" borderId="22" xfId="0" applyFont="1" applyBorder="1" applyAlignment="1" applyProtection="1">
      <alignment horizontal="center" vertical="center"/>
      <protection hidden="1"/>
    </xf>
    <xf numFmtId="0" fontId="18" fillId="0" borderId="56"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43" xfId="0" applyFont="1" applyBorder="1" applyAlignment="1" applyProtection="1">
      <alignment horizontal="center" vertical="center"/>
      <protection hidden="1"/>
    </xf>
    <xf numFmtId="0" fontId="18" fillId="0" borderId="36" xfId="0" applyFont="1" applyBorder="1" applyAlignment="1" applyProtection="1">
      <alignment horizontal="center" vertical="center" wrapText="1"/>
      <protection hidden="1"/>
    </xf>
    <xf numFmtId="0" fontId="18" fillId="0" borderId="19" xfId="0" applyFont="1" applyBorder="1" applyAlignment="1" applyProtection="1">
      <alignment horizontal="center" vertical="center" wrapText="1"/>
      <protection hidden="1"/>
    </xf>
    <xf numFmtId="0" fontId="37" fillId="0" borderId="32" xfId="0" applyFont="1" applyBorder="1" applyAlignment="1" applyProtection="1">
      <alignment horizontal="center" vertical="center"/>
      <protection hidden="1"/>
    </xf>
    <xf numFmtId="0" fontId="18" fillId="0" borderId="25" xfId="0" applyFont="1" applyBorder="1" applyAlignment="1" applyProtection="1">
      <alignment horizontal="center" vertical="center" wrapText="1"/>
      <protection hidden="1"/>
    </xf>
    <xf numFmtId="0" fontId="18" fillId="0" borderId="53" xfId="0" applyFont="1" applyBorder="1" applyAlignment="1" applyProtection="1">
      <alignment horizontal="center" vertical="center" wrapText="1"/>
      <protection hidden="1"/>
    </xf>
    <xf numFmtId="0" fontId="39" fillId="0" borderId="0" xfId="0" applyFont="1" applyBorder="1" applyAlignment="1" applyProtection="1">
      <alignment horizontal="center" vertical="center"/>
      <protection hidden="1"/>
    </xf>
    <xf numFmtId="0" fontId="18" fillId="0" borderId="13" xfId="0" applyFont="1" applyBorder="1" applyAlignment="1" applyProtection="1">
      <alignment horizontal="left"/>
      <protection hidden="1"/>
    </xf>
    <xf numFmtId="0" fontId="18" fillId="0" borderId="7" xfId="0" applyFont="1" applyBorder="1" applyAlignment="1" applyProtection="1">
      <alignment horizontal="left"/>
      <protection hidden="1"/>
    </xf>
    <xf numFmtId="0" fontId="18" fillId="0" borderId="36" xfId="0" applyFont="1" applyBorder="1" applyAlignment="1" applyProtection="1">
      <alignment horizontal="center" wrapText="1"/>
      <protection hidden="1"/>
    </xf>
    <xf numFmtId="0" fontId="0" fillId="0" borderId="39" xfId="0" applyBorder="1" applyAlignment="1" applyProtection="1">
      <alignment horizontal="center" wrapText="1"/>
      <protection hidden="1"/>
    </xf>
    <xf numFmtId="0" fontId="0" fillId="0" borderId="46" xfId="0" applyBorder="1" applyAlignment="1" applyProtection="1">
      <alignment horizontal="center" vertical="center" wrapText="1"/>
      <protection hidden="1"/>
    </xf>
    <xf numFmtId="0" fontId="0" fillId="0" borderId="33"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178" fontId="17" fillId="0" borderId="12" xfId="0" applyNumberFormat="1" applyFont="1" applyBorder="1" applyAlignment="1" applyProtection="1">
      <alignment horizontal="right" vertical="center"/>
      <protection hidden="1"/>
    </xf>
    <xf numFmtId="0" fontId="0" fillId="0" borderId="53" xfId="0" applyBorder="1" applyAlignment="1" applyProtection="1">
      <alignment/>
      <protection hidden="1"/>
    </xf>
    <xf numFmtId="0" fontId="0" fillId="0" borderId="10" xfId="0" applyBorder="1" applyAlignment="1" applyProtection="1">
      <alignment/>
      <protection hidden="1"/>
    </xf>
    <xf numFmtId="0" fontId="0" fillId="0" borderId="19" xfId="0" applyBorder="1" applyAlignment="1" applyProtection="1">
      <alignment/>
      <protection hidden="1"/>
    </xf>
    <xf numFmtId="0" fontId="0" fillId="0" borderId="39" xfId="0" applyBorder="1" applyAlignment="1" applyProtection="1">
      <alignment/>
      <protection hidden="1"/>
    </xf>
    <xf numFmtId="178" fontId="17" fillId="0" borderId="28" xfId="0" applyNumberFormat="1" applyFont="1" applyBorder="1" applyAlignment="1" applyProtection="1">
      <alignment horizontal="right" vertical="center"/>
      <protection locked="0"/>
    </xf>
    <xf numFmtId="0" fontId="0" fillId="0" borderId="19" xfId="0" applyBorder="1" applyAlignment="1" applyProtection="1">
      <alignment/>
      <protection locked="0"/>
    </xf>
    <xf numFmtId="0" fontId="0" fillId="0" borderId="9" xfId="0" applyBorder="1" applyAlignment="1" applyProtection="1">
      <alignment/>
      <protection locked="0"/>
    </xf>
    <xf numFmtId="0" fontId="17" fillId="0" borderId="57" xfId="0" applyFont="1" applyBorder="1" applyAlignment="1" applyProtection="1">
      <alignment horizontal="left" vertical="center" wrapText="1"/>
      <protection hidden="1"/>
    </xf>
    <xf numFmtId="0" fontId="0" fillId="0" borderId="30" xfId="0" applyFont="1" applyBorder="1" applyAlignment="1" applyProtection="1">
      <alignment/>
      <protection hidden="1"/>
    </xf>
    <xf numFmtId="0" fontId="0" fillId="0" borderId="58" xfId="0" applyFont="1" applyBorder="1" applyAlignment="1" applyProtection="1">
      <alignment/>
      <protection hidden="1"/>
    </xf>
    <xf numFmtId="178" fontId="17" fillId="0" borderId="29" xfId="0" applyNumberFormat="1" applyFont="1" applyBorder="1" applyAlignment="1" applyProtection="1">
      <alignment horizontal="right" vertical="center"/>
      <protection locked="0"/>
    </xf>
    <xf numFmtId="0" fontId="0" fillId="0" borderId="59" xfId="0" applyBorder="1" applyAlignment="1" applyProtection="1">
      <alignment/>
      <protection locked="0"/>
    </xf>
    <xf numFmtId="0" fontId="0" fillId="0" borderId="15" xfId="0" applyBorder="1" applyAlignment="1" applyProtection="1">
      <alignment/>
      <protection locked="0"/>
    </xf>
    <xf numFmtId="0" fontId="18" fillId="0" borderId="25" xfId="0" applyFont="1" applyBorder="1" applyAlignment="1" applyProtection="1">
      <alignment horizontal="center" vertical="center"/>
      <protection hidden="1"/>
    </xf>
    <xf numFmtId="0" fontId="0" fillId="0" borderId="46" xfId="0" applyBorder="1" applyAlignment="1" applyProtection="1">
      <alignment/>
      <protection hidden="1"/>
    </xf>
    <xf numFmtId="0" fontId="18" fillId="0" borderId="42" xfId="0" applyFont="1" applyBorder="1" applyAlignment="1" applyProtection="1">
      <alignment horizontal="center" vertical="center" wrapText="1"/>
      <protection hidden="1"/>
    </xf>
    <xf numFmtId="0" fontId="0" fillId="0" borderId="59" xfId="0" applyBorder="1" applyAlignment="1" applyProtection="1">
      <alignment/>
      <protection hidden="1"/>
    </xf>
    <xf numFmtId="0" fontId="0" fillId="0" borderId="45" xfId="0" applyBorder="1" applyAlignment="1" applyProtection="1">
      <alignment/>
      <protection hidden="1"/>
    </xf>
    <xf numFmtId="0" fontId="18" fillId="0" borderId="60" xfId="0" applyFont="1" applyBorder="1" applyAlignment="1" applyProtection="1">
      <alignment horizontal="left" vertical="center" wrapText="1"/>
      <protection hidden="1"/>
    </xf>
    <xf numFmtId="0" fontId="0" fillId="0" borderId="30" xfId="0" applyBorder="1" applyAlignment="1" applyProtection="1">
      <alignment/>
      <protection hidden="1"/>
    </xf>
    <xf numFmtId="0" fontId="0" fillId="0" borderId="61" xfId="0" applyBorder="1" applyAlignment="1" applyProtection="1">
      <alignment/>
      <protection hidden="1"/>
    </xf>
    <xf numFmtId="0" fontId="34"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protection hidden="1"/>
    </xf>
    <xf numFmtId="0" fontId="17" fillId="0" borderId="33" xfId="0" applyFont="1" applyBorder="1" applyAlignment="1" applyProtection="1">
      <alignment horizontal="left"/>
      <protection hidden="1"/>
    </xf>
    <xf numFmtId="0" fontId="0" fillId="0" borderId="33" xfId="0" applyBorder="1" applyAlignment="1" applyProtection="1">
      <alignment/>
      <protection hidden="1"/>
    </xf>
    <xf numFmtId="0" fontId="0" fillId="0" borderId="56" xfId="0" applyBorder="1" applyAlignment="1" applyProtection="1">
      <alignment/>
      <protection hidden="1"/>
    </xf>
    <xf numFmtId="0" fontId="2" fillId="0" borderId="22" xfId="0" applyFont="1" applyBorder="1" applyAlignment="1" applyProtection="1">
      <alignment horizontal="center" vertical="center"/>
      <protection hidden="1"/>
    </xf>
    <xf numFmtId="0" fontId="16" fillId="0" borderId="33" xfId="0" applyFont="1" applyBorder="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8" fillId="0" borderId="1" xfId="0" applyFont="1" applyBorder="1" applyAlignment="1" applyProtection="1">
      <alignment/>
      <protection hidden="1"/>
    </xf>
    <xf numFmtId="0" fontId="0" fillId="0" borderId="24" xfId="0" applyBorder="1" applyAlignment="1" applyProtection="1">
      <alignment/>
      <protection hidden="1"/>
    </xf>
    <xf numFmtId="0" fontId="17" fillId="0" borderId="0" xfId="0" applyFont="1" applyBorder="1" applyAlignment="1" applyProtection="1">
      <alignment/>
      <protection hidden="1"/>
    </xf>
    <xf numFmtId="0" fontId="0" fillId="0" borderId="0" xfId="0" applyBorder="1" applyAlignment="1" applyProtection="1">
      <alignment/>
      <protection hidden="1"/>
    </xf>
    <xf numFmtId="0" fontId="0" fillId="0" borderId="33" xfId="0" applyFont="1" applyBorder="1" applyAlignment="1" applyProtection="1">
      <alignment/>
      <protection hidden="1"/>
    </xf>
    <xf numFmtId="0" fontId="0" fillId="0" borderId="56" xfId="0" applyFont="1" applyBorder="1" applyAlignment="1" applyProtection="1">
      <alignment/>
      <protection hidden="1"/>
    </xf>
    <xf numFmtId="0" fontId="17"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0" fillId="0" borderId="43" xfId="0" applyFont="1" applyBorder="1" applyAlignment="1" applyProtection="1">
      <alignment/>
      <protection hidden="1"/>
    </xf>
    <xf numFmtId="0" fontId="17"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0" fillId="0" borderId="43" xfId="0" applyFont="1" applyBorder="1" applyAlignment="1" applyProtection="1">
      <alignment/>
      <protection locked="0"/>
    </xf>
    <xf numFmtId="0" fontId="2" fillId="0" borderId="1" xfId="0" applyFont="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18" fillId="0" borderId="24" xfId="0" applyFont="1" applyBorder="1" applyAlignment="1" applyProtection="1">
      <alignment horizontal="left"/>
      <protection hidden="1"/>
    </xf>
    <xf numFmtId="0" fontId="0" fillId="0" borderId="24" xfId="0" applyBorder="1" applyAlignment="1" applyProtection="1">
      <alignment horizontal="left"/>
      <protection hidden="1"/>
    </xf>
    <xf numFmtId="0" fontId="17" fillId="0" borderId="32" xfId="0" applyFont="1" applyBorder="1" applyAlignment="1" applyProtection="1">
      <alignment horizontal="left"/>
      <protection hidden="1"/>
    </xf>
    <xf numFmtId="0" fontId="0" fillId="0" borderId="32" xfId="0" applyBorder="1" applyAlignment="1" applyProtection="1">
      <alignment/>
      <protection hidden="1"/>
    </xf>
    <xf numFmtId="0" fontId="0" fillId="0" borderId="55" xfId="0" applyBorder="1" applyAlignment="1" applyProtection="1">
      <alignment/>
      <protection hidden="1"/>
    </xf>
    <xf numFmtId="0" fontId="17" fillId="0" borderId="32" xfId="0" applyFont="1" applyBorder="1" applyAlignment="1" applyProtection="1">
      <alignment/>
      <protection hidden="1"/>
    </xf>
    <xf numFmtId="0" fontId="17" fillId="0" borderId="33" xfId="0" applyFont="1" applyBorder="1" applyAlignment="1" applyProtection="1">
      <alignment/>
      <protection hidden="1"/>
    </xf>
    <xf numFmtId="0" fontId="0" fillId="0" borderId="43" xfId="0" applyBorder="1" applyAlignment="1" applyProtection="1">
      <alignment/>
      <protection hidden="1"/>
    </xf>
    <xf numFmtId="0" fontId="18" fillId="0" borderId="0" xfId="0" applyFont="1" applyBorder="1" applyAlignment="1" applyProtection="1">
      <alignment/>
      <protection hidden="1"/>
    </xf>
    <xf numFmtId="0" fontId="43" fillId="0" borderId="0" xfId="0" applyFont="1" applyBorder="1" applyAlignment="1" applyProtection="1">
      <alignment/>
      <protection hidden="1"/>
    </xf>
    <xf numFmtId="0" fontId="43" fillId="0" borderId="43" xfId="0" applyFont="1" applyBorder="1" applyAlignment="1" applyProtection="1">
      <alignment/>
      <protection hidden="1"/>
    </xf>
    <xf numFmtId="0" fontId="16" fillId="0" borderId="0" xfId="0" applyFont="1" applyBorder="1" applyAlignment="1" applyProtection="1">
      <alignment horizontal="center" vertical="center"/>
      <protection hidden="1"/>
    </xf>
    <xf numFmtId="0" fontId="18" fillId="0" borderId="1" xfId="0" applyFont="1" applyBorder="1" applyAlignment="1" applyProtection="1">
      <alignment horizontal="left" vertical="center"/>
      <protection hidden="1"/>
    </xf>
    <xf numFmtId="0" fontId="18" fillId="0" borderId="24" xfId="0" applyFont="1" applyBorder="1" applyAlignment="1" applyProtection="1">
      <alignment horizontal="left" vertical="center"/>
      <protection hidden="1"/>
    </xf>
    <xf numFmtId="0" fontId="18" fillId="0" borderId="20" xfId="0" applyFont="1" applyBorder="1" applyAlignment="1" applyProtection="1">
      <alignment horizontal="left" vertical="center"/>
      <protection hidden="1"/>
    </xf>
    <xf numFmtId="178" fontId="18" fillId="0" borderId="10" xfId="0" applyNumberFormat="1" applyFont="1" applyBorder="1" applyAlignment="1" applyProtection="1">
      <alignment horizontal="right" vertical="center"/>
      <protection hidden="1"/>
    </xf>
    <xf numFmtId="178" fontId="18" fillId="0" borderId="9" xfId="0" applyNumberFormat="1" applyFont="1" applyBorder="1" applyAlignment="1" applyProtection="1">
      <alignment horizontal="right" vertical="center"/>
      <protection hidden="1"/>
    </xf>
    <xf numFmtId="0" fontId="18" fillId="0" borderId="2"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55" xfId="0" applyBorder="1" applyAlignment="1" applyProtection="1">
      <alignment horizontal="left" vertical="center" wrapText="1"/>
      <protection hidden="1"/>
    </xf>
    <xf numFmtId="0" fontId="3" fillId="0" borderId="0" xfId="0" applyFont="1" applyAlignment="1" applyProtection="1">
      <alignment horizontal="left"/>
      <protection hidden="1"/>
    </xf>
    <xf numFmtId="0" fontId="0" fillId="0" borderId="0" xfId="0" applyAlignment="1">
      <alignment/>
    </xf>
    <xf numFmtId="39" fontId="18" fillId="0" borderId="24" xfId="0" applyNumberFormat="1" applyFont="1" applyBorder="1" applyAlignment="1" applyProtection="1">
      <alignment horizontal="center"/>
      <protection hidden="1"/>
    </xf>
    <xf numFmtId="39" fontId="18" fillId="0" borderId="7" xfId="0" applyNumberFormat="1" applyFont="1" applyBorder="1" applyAlignment="1" applyProtection="1">
      <alignment horizontal="center"/>
      <protection hidden="1"/>
    </xf>
    <xf numFmtId="0" fontId="17" fillId="0" borderId="8" xfId="0" applyFont="1" applyBorder="1" applyAlignment="1" applyProtection="1">
      <alignment horizontal="center"/>
      <protection hidden="1"/>
    </xf>
    <xf numFmtId="0" fontId="22" fillId="0" borderId="0" xfId="0" applyFont="1" applyAlignment="1" applyProtection="1">
      <alignment horizontal="center"/>
      <protection hidden="1"/>
    </xf>
    <xf numFmtId="39" fontId="17" fillId="0" borderId="62" xfId="0" applyNumberFormat="1" applyFont="1" applyBorder="1" applyAlignment="1" applyProtection="1">
      <alignment horizontal="right"/>
      <protection hidden="1"/>
    </xf>
    <xf numFmtId="0" fontId="17" fillId="0" borderId="17" xfId="0" applyFont="1" applyBorder="1" applyAlignment="1" applyProtection="1">
      <alignment horizontal="right"/>
      <protection hidden="1"/>
    </xf>
    <xf numFmtId="39" fontId="17" fillId="0" borderId="50" xfId="0" applyNumberFormat="1" applyFont="1" applyBorder="1" applyAlignment="1" applyProtection="1">
      <alignment horizontal="right"/>
      <protection hidden="1"/>
    </xf>
    <xf numFmtId="0" fontId="17" fillId="0" borderId="28" xfId="0" applyFont="1" applyBorder="1" applyAlignment="1" applyProtection="1">
      <alignment horizontal="right"/>
      <protection hidden="1"/>
    </xf>
    <xf numFmtId="39" fontId="17" fillId="0" borderId="9" xfId="0" applyNumberFormat="1" applyFont="1" applyBorder="1" applyAlignment="1" applyProtection="1">
      <alignment horizontal="right"/>
      <protection hidden="1"/>
    </xf>
    <xf numFmtId="0" fontId="17" fillId="0" borderId="10" xfId="0" applyFont="1" applyBorder="1" applyAlignment="1" applyProtection="1">
      <alignment horizontal="right"/>
      <protection hidden="1"/>
    </xf>
    <xf numFmtId="39" fontId="17" fillId="0" borderId="17" xfId="0" applyNumberFormat="1" applyFont="1" applyBorder="1" applyAlignment="1" applyProtection="1">
      <alignment horizontal="right"/>
      <protection hidden="1"/>
    </xf>
    <xf numFmtId="0" fontId="17" fillId="0" borderId="11" xfId="0" applyFont="1" applyBorder="1" applyAlignment="1" applyProtection="1">
      <alignment horizontal="right"/>
      <protection hidden="1"/>
    </xf>
    <xf numFmtId="39" fontId="17" fillId="0" borderId="28" xfId="0" applyNumberFormat="1" applyFont="1" applyBorder="1" applyAlignment="1" applyProtection="1">
      <alignment horizontal="right"/>
      <protection hidden="1"/>
    </xf>
    <xf numFmtId="0" fontId="17" fillId="0" borderId="12" xfId="0" applyFont="1" applyBorder="1" applyAlignment="1" applyProtection="1">
      <alignment horizontal="right"/>
      <protection hidden="1"/>
    </xf>
    <xf numFmtId="0" fontId="17" fillId="0" borderId="9" xfId="0" applyFont="1" applyBorder="1" applyAlignment="1" applyProtection="1">
      <alignment horizontal="right"/>
      <protection hidden="1"/>
    </xf>
    <xf numFmtId="0" fontId="34" fillId="0" borderId="0" xfId="0" applyFont="1" applyAlignment="1" applyProtection="1">
      <alignment horizontal="center"/>
      <protection hidden="1"/>
    </xf>
    <xf numFmtId="39" fontId="18" fillId="0" borderId="0" xfId="0" applyNumberFormat="1" applyFont="1" applyBorder="1" applyAlignment="1" applyProtection="1">
      <alignment/>
      <protection hidden="1"/>
    </xf>
    <xf numFmtId="39" fontId="17" fillId="0" borderId="11" xfId="0" applyNumberFormat="1" applyFont="1" applyBorder="1" applyAlignment="1" applyProtection="1">
      <alignment horizontal="right"/>
      <protection hidden="1"/>
    </xf>
    <xf numFmtId="39" fontId="18" fillId="0" borderId="17" xfId="0" applyNumberFormat="1" applyFont="1" applyBorder="1" applyAlignment="1" applyProtection="1">
      <alignment horizontal="right"/>
      <protection hidden="1"/>
    </xf>
    <xf numFmtId="39" fontId="18" fillId="0" borderId="11" xfId="0" applyNumberFormat="1" applyFont="1" applyBorder="1" applyAlignment="1" applyProtection="1">
      <alignment horizontal="right"/>
      <protection hidden="1"/>
    </xf>
    <xf numFmtId="0" fontId="14"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39" fontId="17" fillId="0" borderId="52" xfId="0" applyNumberFormat="1" applyFont="1" applyBorder="1" applyAlignment="1" applyProtection="1">
      <alignment horizontal="right"/>
      <protection hidden="1"/>
    </xf>
    <xf numFmtId="39" fontId="18" fillId="0" borderId="7" xfId="0" applyNumberFormat="1" applyFont="1" applyBorder="1" applyAlignment="1" applyProtection="1">
      <alignment horizontal="right"/>
      <protection hidden="1"/>
    </xf>
    <xf numFmtId="0" fontId="18" fillId="0" borderId="7" xfId="0" applyFont="1" applyBorder="1" applyAlignment="1" applyProtection="1">
      <alignment horizontal="right"/>
      <protection hidden="1"/>
    </xf>
    <xf numFmtId="0" fontId="0" fillId="0" borderId="7" xfId="0" applyBorder="1" applyAlignment="1" applyProtection="1">
      <alignment/>
      <protection hidden="1"/>
    </xf>
    <xf numFmtId="4" fontId="17" fillId="0" borderId="9" xfId="0" applyNumberFormat="1" applyFont="1" applyBorder="1" applyAlignment="1" applyProtection="1">
      <alignment horizontal="right"/>
      <protection hidden="1"/>
    </xf>
    <xf numFmtId="4" fontId="18" fillId="0" borderId="20" xfId="0" applyNumberFormat="1" applyFont="1" applyBorder="1" applyAlignment="1" applyProtection="1">
      <alignment horizontal="right"/>
      <protection hidden="1"/>
    </xf>
    <xf numFmtId="4" fontId="18" fillId="0" borderId="7" xfId="0" applyNumberFormat="1" applyFont="1" applyBorder="1" applyAlignment="1" applyProtection="1">
      <alignment horizontal="right"/>
      <protection hidden="1"/>
    </xf>
    <xf numFmtId="0" fontId="41" fillId="0" borderId="0" xfId="0" applyFont="1" applyBorder="1" applyAlignment="1" applyProtection="1">
      <alignment horizontal="center"/>
      <protection hidden="1"/>
    </xf>
    <xf numFmtId="0" fontId="41" fillId="0" borderId="8" xfId="0" applyFont="1" applyBorder="1" applyAlignment="1" applyProtection="1">
      <alignment/>
      <protection hidden="1"/>
    </xf>
    <xf numFmtId="0" fontId="18" fillId="0" borderId="8" xfId="0" applyFont="1" applyBorder="1" applyAlignment="1" applyProtection="1">
      <alignment horizontal="right"/>
      <protection hidden="1"/>
    </xf>
    <xf numFmtId="0" fontId="41" fillId="0" borderId="7" xfId="0" applyFont="1" applyBorder="1" applyAlignment="1" applyProtection="1">
      <alignment/>
      <protection hidden="1"/>
    </xf>
    <xf numFmtId="4" fontId="18" fillId="0" borderId="38" xfId="0" applyNumberFormat="1" applyFont="1" applyBorder="1" applyAlignment="1" applyProtection="1">
      <alignment horizontal="right"/>
      <protection hidden="1"/>
    </xf>
    <xf numFmtId="4" fontId="18" fillId="0" borderId="21" xfId="0" applyNumberFormat="1" applyFont="1" applyBorder="1" applyAlignment="1" applyProtection="1">
      <alignment horizontal="right"/>
      <protection hidden="1"/>
    </xf>
    <xf numFmtId="39" fontId="17" fillId="0" borderId="26" xfId="0" applyNumberFormat="1" applyFont="1" applyBorder="1" applyAlignment="1" applyProtection="1">
      <alignment horizontal="right"/>
      <protection hidden="1"/>
    </xf>
    <xf numFmtId="0" fontId="17" fillId="0" borderId="27" xfId="0" applyFont="1" applyBorder="1" applyAlignment="1" applyProtection="1">
      <alignment horizontal="right"/>
      <protection hidden="1"/>
    </xf>
    <xf numFmtId="0" fontId="17" fillId="0" borderId="7" xfId="0" applyFont="1" applyBorder="1" applyAlignment="1" applyProtection="1">
      <alignment/>
      <protection hidden="1"/>
    </xf>
    <xf numFmtId="0" fontId="17" fillId="0" borderId="8" xfId="0" applyFont="1" applyBorder="1" applyAlignment="1" applyProtection="1">
      <alignment/>
      <protection hidden="1"/>
    </xf>
    <xf numFmtId="39" fontId="17" fillId="0" borderId="23" xfId="0" applyNumberFormat="1" applyFont="1" applyBorder="1" applyAlignment="1" applyProtection="1">
      <alignment horizontal="right"/>
      <protection hidden="1"/>
    </xf>
    <xf numFmtId="0" fontId="17" fillId="0" borderId="18" xfId="0" applyFont="1" applyBorder="1" applyAlignment="1" applyProtection="1">
      <alignment horizontal="right"/>
      <protection hidden="1"/>
    </xf>
    <xf numFmtId="0" fontId="17" fillId="0" borderId="0" xfId="0" applyFont="1" applyBorder="1" applyAlignment="1" applyProtection="1">
      <alignment horizontal="left" vertical="center" wrapText="1"/>
      <protection hidden="1"/>
    </xf>
    <xf numFmtId="0" fontId="3" fillId="0" borderId="7" xfId="0" applyFont="1" applyBorder="1" applyAlignment="1" applyProtection="1">
      <alignment/>
      <protection hidden="1"/>
    </xf>
    <xf numFmtId="0" fontId="18" fillId="0" borderId="24" xfId="0" applyFont="1"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18" fillId="0" borderId="24" xfId="0" applyFont="1" applyBorder="1" applyAlignment="1" applyProtection="1">
      <alignment/>
      <protection hidden="1"/>
    </xf>
    <xf numFmtId="4" fontId="18" fillId="0" borderId="7" xfId="0" applyNumberFormat="1" applyFont="1" applyBorder="1" applyAlignment="1" applyProtection="1">
      <alignment/>
      <protection hidden="1"/>
    </xf>
    <xf numFmtId="0" fontId="17" fillId="0" borderId="7" xfId="0" applyFont="1" applyBorder="1" applyAlignment="1" applyProtection="1">
      <alignment horizontal="center"/>
      <protection hidden="1"/>
    </xf>
    <xf numFmtId="39" fontId="18" fillId="0" borderId="0" xfId="0" applyNumberFormat="1" applyFont="1" applyBorder="1" applyAlignment="1" applyProtection="1">
      <alignment horizontal="center"/>
      <protection hidden="1"/>
    </xf>
    <xf numFmtId="0" fontId="0" fillId="0" borderId="3" xfId="0" applyBorder="1" applyAlignment="1" applyProtection="1">
      <alignment horizontal="center"/>
      <protection hidden="1"/>
    </xf>
    <xf numFmtId="39" fontId="18" fillId="0" borderId="4" xfId="0" applyNumberFormat="1" applyFont="1" applyBorder="1" applyAlignment="1" applyProtection="1">
      <alignment horizontal="center"/>
      <protection hidden="1"/>
    </xf>
    <xf numFmtId="4" fontId="17" fillId="0" borderId="17" xfId="0" applyNumberFormat="1" applyFont="1" applyBorder="1" applyAlignment="1" applyProtection="1">
      <alignment horizontal="right"/>
      <protection hidden="1"/>
    </xf>
    <xf numFmtId="4" fontId="17" fillId="0" borderId="28" xfId="0" applyNumberFormat="1" applyFont="1" applyBorder="1" applyAlignment="1" applyProtection="1">
      <alignment horizontal="right"/>
      <protection hidden="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3</xdr:col>
      <xdr:colOff>333375</xdr:colOff>
      <xdr:row>4</xdr:row>
      <xdr:rowOff>219075</xdr:rowOff>
    </xdr:to>
    <xdr:pic>
      <xdr:nvPicPr>
        <xdr:cNvPr id="1" name="Picture 48"/>
        <xdr:cNvPicPr preferRelativeResize="1">
          <a:picLocks noChangeAspect="1"/>
        </xdr:cNvPicPr>
      </xdr:nvPicPr>
      <xdr:blipFill>
        <a:blip r:embed="rId1"/>
        <a:stretch>
          <a:fillRect/>
        </a:stretch>
      </xdr:blipFill>
      <xdr:spPr>
        <a:xfrm>
          <a:off x="47625" y="9525"/>
          <a:ext cx="6286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Plan11"/>
  <dimension ref="R3:Z19"/>
  <sheetViews>
    <sheetView workbookViewId="0" topLeftCell="P1">
      <selection activeCell="P1" sqref="A1:IV16384"/>
    </sheetView>
  </sheetViews>
  <sheetFormatPr defaultColWidth="9.140625" defaultRowHeight="12.75"/>
  <cols>
    <col min="1" max="17" width="9.140625" style="302" customWidth="1"/>
    <col min="18" max="20" width="9.140625" style="302" hidden="1" customWidth="1"/>
    <col min="21" max="21" width="14.57421875" style="302" hidden="1" customWidth="1"/>
    <col min="22" max="26" width="9.140625" style="302" hidden="1" customWidth="1"/>
    <col min="27" max="27" width="8.8515625" style="302" hidden="1" customWidth="1"/>
    <col min="28" max="73" width="8.8515625" style="302" customWidth="1"/>
    <col min="74" max="16384" width="9.140625" style="302" customWidth="1"/>
  </cols>
  <sheetData>
    <row r="3" spans="18:25" ht="12.75">
      <c r="R3" s="343"/>
      <c r="S3" s="344" t="s">
        <v>35</v>
      </c>
      <c r="T3" s="345">
        <v>1</v>
      </c>
      <c r="U3" s="346"/>
      <c r="V3" s="343"/>
      <c r="W3" s="344" t="s">
        <v>37</v>
      </c>
      <c r="X3" s="347">
        <v>1</v>
      </c>
      <c r="Y3" s="346"/>
    </row>
    <row r="4" spans="18:25" ht="12.75">
      <c r="R4" s="348"/>
      <c r="S4" s="349"/>
      <c r="T4" s="350"/>
      <c r="U4" s="351"/>
      <c r="V4" s="348"/>
      <c r="W4" s="349"/>
      <c r="X4" s="352"/>
      <c r="Y4" s="351"/>
    </row>
    <row r="5" spans="18:25" ht="12.75">
      <c r="R5" s="353"/>
      <c r="S5" s="19"/>
      <c r="T5" s="19"/>
      <c r="U5" s="351"/>
      <c r="V5" s="353"/>
      <c r="W5" s="19"/>
      <c r="X5" s="19"/>
      <c r="Y5" s="351"/>
    </row>
    <row r="6" spans="18:25" ht="12.75">
      <c r="R6" s="353">
        <v>1</v>
      </c>
      <c r="S6" s="19" t="s">
        <v>64</v>
      </c>
      <c r="T6" s="19"/>
      <c r="U6" s="354" t="str">
        <f>LOOKUP(T3,R6:R9,S6:S9)</f>
        <v>1º TRIMESTRE</v>
      </c>
      <c r="V6" s="353">
        <v>1</v>
      </c>
      <c r="W6" s="16" t="s">
        <v>846</v>
      </c>
      <c r="X6" s="19"/>
      <c r="Y6" s="354" t="str">
        <f>LOOKUP(X3,V6:V8,W6:W8)</f>
        <v>2001</v>
      </c>
    </row>
    <row r="7" spans="18:25" ht="12.75">
      <c r="R7" s="353">
        <v>2</v>
      </c>
      <c r="S7" s="19" t="s">
        <v>65</v>
      </c>
      <c r="T7" s="19"/>
      <c r="U7" s="351"/>
      <c r="V7" s="353">
        <v>2</v>
      </c>
      <c r="W7" s="16" t="s">
        <v>847</v>
      </c>
      <c r="X7" s="355"/>
      <c r="Y7" s="351"/>
    </row>
    <row r="8" spans="18:25" ht="12.75">
      <c r="R8" s="353">
        <v>3</v>
      </c>
      <c r="S8" s="19" t="s">
        <v>66</v>
      </c>
      <c r="T8" s="19"/>
      <c r="U8" s="351"/>
      <c r="V8" s="353">
        <v>3</v>
      </c>
      <c r="W8" s="16" t="s">
        <v>848</v>
      </c>
      <c r="X8" s="355"/>
      <c r="Y8" s="351"/>
    </row>
    <row r="9" spans="18:25" ht="12.75">
      <c r="R9" s="353">
        <v>4</v>
      </c>
      <c r="S9" s="19" t="s">
        <v>67</v>
      </c>
      <c r="T9" s="19"/>
      <c r="U9" s="351"/>
      <c r="V9" s="356"/>
      <c r="W9" s="357"/>
      <c r="X9" s="357"/>
      <c r="Y9" s="351"/>
    </row>
    <row r="10" spans="18:25" ht="12.75">
      <c r="R10" s="358"/>
      <c r="S10" s="359"/>
      <c r="T10" s="359"/>
      <c r="U10" s="360"/>
      <c r="V10" s="361"/>
      <c r="W10" s="362"/>
      <c r="X10" s="362"/>
      <c r="Y10" s="360"/>
    </row>
    <row r="15" spans="19:26" ht="12.75">
      <c r="S15" s="363" t="s">
        <v>656</v>
      </c>
      <c r="T15" s="346"/>
      <c r="V15" s="363"/>
      <c r="W15" s="364"/>
      <c r="X15" s="364"/>
      <c r="Y15" s="364"/>
      <c r="Z15" s="346">
        <v>1</v>
      </c>
    </row>
    <row r="16" spans="19:26" ht="12.75">
      <c r="S16" s="365">
        <v>252</v>
      </c>
      <c r="T16" s="351"/>
      <c r="V16" s="356">
        <v>1</v>
      </c>
      <c r="W16" s="357" t="s">
        <v>850</v>
      </c>
      <c r="X16" s="357"/>
      <c r="Y16" s="357"/>
      <c r="Z16" s="351"/>
    </row>
    <row r="17" spans="19:26" ht="12.75">
      <c r="S17" s="348"/>
      <c r="T17" s="351"/>
      <c r="V17" s="356">
        <v>2</v>
      </c>
      <c r="W17" s="357" t="s">
        <v>851</v>
      </c>
      <c r="X17" s="357"/>
      <c r="Y17" s="357"/>
      <c r="Z17" s="351"/>
    </row>
    <row r="18" spans="19:26" ht="12.75">
      <c r="S18" s="353"/>
      <c r="T18" s="351"/>
      <c r="V18" s="361"/>
      <c r="W18" s="362"/>
      <c r="X18" s="362"/>
      <c r="Y18" s="362"/>
      <c r="Z18" s="360"/>
    </row>
    <row r="19" spans="19:20" ht="12.75">
      <c r="S19" s="366" t="str">
        <f>LOOKUP(S16,CADASTROS!B5:B654,CADASTROS!C5:C654)</f>
        <v>ITATIBA</v>
      </c>
      <c r="T19" s="360"/>
    </row>
  </sheetData>
  <printOptions/>
  <pageMargins left="0.75" right="0.75" top="1" bottom="1" header="0.492125985" footer="0.492125985"/>
  <pageSetup orientation="portrait" paperSize="9"/>
</worksheet>
</file>

<file path=xl/worksheets/sheet10.xml><?xml version="1.0" encoding="utf-8"?>
<worksheet xmlns="http://schemas.openxmlformats.org/spreadsheetml/2006/main" xmlns:r="http://schemas.openxmlformats.org/officeDocument/2006/relationships">
  <sheetPr codeName="Plan8"/>
  <dimension ref="A1:K66"/>
  <sheetViews>
    <sheetView showGridLines="0" showRowColHeaders="0" workbookViewId="0" topLeftCell="A1">
      <selection activeCell="E54" sqref="E54"/>
    </sheetView>
  </sheetViews>
  <sheetFormatPr defaultColWidth="9.140625" defaultRowHeight="12.75"/>
  <cols>
    <col min="1" max="1" width="1.7109375" style="0" customWidth="1"/>
    <col min="2" max="2" width="51.7109375" style="0" customWidth="1"/>
    <col min="3" max="3" width="15.7109375" style="0" customWidth="1"/>
    <col min="4" max="4" width="19.7109375" style="0" customWidth="1"/>
    <col min="5" max="6" width="15.7109375" style="0" customWidth="1"/>
    <col min="7" max="7" width="19.7109375" style="0" customWidth="1"/>
    <col min="8" max="9" width="15.7109375" style="0" customWidth="1"/>
    <col min="10" max="10" width="20.7109375" style="0" customWidth="1"/>
    <col min="11" max="11" width="15.7109375" style="0" customWidth="1"/>
    <col min="12" max="12" width="5.00390625" style="0" customWidth="1"/>
    <col min="13" max="13" width="15.7109375" style="0" hidden="1" customWidth="1"/>
    <col min="14" max="16384" width="0" style="0" hidden="1" customWidth="1"/>
  </cols>
  <sheetData>
    <row r="1" spans="1:11" ht="9.75" customHeight="1">
      <c r="A1" s="32"/>
      <c r="B1" s="32"/>
      <c r="C1" s="32"/>
      <c r="D1" s="32"/>
      <c r="E1" s="32"/>
      <c r="F1" s="32"/>
      <c r="G1" s="32"/>
      <c r="H1" s="32"/>
      <c r="I1" s="39"/>
      <c r="J1" s="39"/>
      <c r="K1" s="39"/>
    </row>
    <row r="2" spans="1:11" ht="7.5" customHeight="1">
      <c r="A2" s="457"/>
      <c r="B2" s="457" t="s">
        <v>3</v>
      </c>
      <c r="C2" s="427" t="str">
        <f>COMANDOBLOQUEADO!S19</f>
        <v>ITATIBA</v>
      </c>
      <c r="D2" s="504"/>
      <c r="E2" s="504"/>
      <c r="F2" s="427"/>
      <c r="G2" s="427"/>
      <c r="H2" s="427"/>
      <c r="I2" s="458" t="s">
        <v>36</v>
      </c>
      <c r="J2" s="427" t="str">
        <f>COMANDOBLOQUEADO!U6</f>
        <v>1º TRIMESTRE</v>
      </c>
      <c r="K2" s="427" t="str">
        <f>COMANDOBLOQUEADO!Y6</f>
        <v>2001</v>
      </c>
    </row>
    <row r="3" spans="1:11" ht="7.5" customHeight="1">
      <c r="A3" s="457"/>
      <c r="B3" s="457"/>
      <c r="C3" s="427"/>
      <c r="D3" s="504"/>
      <c r="E3" s="504"/>
      <c r="F3" s="427"/>
      <c r="G3" s="427"/>
      <c r="H3" s="427"/>
      <c r="I3" s="504"/>
      <c r="J3" s="427"/>
      <c r="K3" s="427"/>
    </row>
    <row r="4" spans="1:11" ht="9.75" customHeight="1">
      <c r="A4" s="106"/>
      <c r="B4" s="106"/>
      <c r="C4" s="231"/>
      <c r="D4" s="231"/>
      <c r="E4" s="231"/>
      <c r="F4" s="231"/>
      <c r="G4" s="231"/>
      <c r="H4" s="231"/>
      <c r="I4" s="39"/>
      <c r="J4" s="39"/>
      <c r="K4" s="39"/>
    </row>
    <row r="5" spans="1:11" ht="9.75" customHeight="1">
      <c r="A5" s="106"/>
      <c r="B5" s="503" t="s">
        <v>736</v>
      </c>
      <c r="C5" s="504"/>
      <c r="D5" s="504"/>
      <c r="E5" s="504"/>
      <c r="F5" s="504"/>
      <c r="G5" s="504"/>
      <c r="H5" s="504"/>
      <c r="I5" s="505"/>
      <c r="J5" s="505"/>
      <c r="K5" s="505"/>
    </row>
    <row r="6" spans="1:11" ht="9.75" customHeight="1">
      <c r="A6" s="106"/>
      <c r="B6" s="504"/>
      <c r="C6" s="504"/>
      <c r="D6" s="504"/>
      <c r="E6" s="504"/>
      <c r="F6" s="504"/>
      <c r="G6" s="504"/>
      <c r="H6" s="504"/>
      <c r="I6" s="505"/>
      <c r="J6" s="505"/>
      <c r="K6" s="505"/>
    </row>
    <row r="7" spans="1:11" ht="9.75" customHeight="1" thickBot="1">
      <c r="A7" s="141"/>
      <c r="B7" s="148"/>
      <c r="C7" s="148"/>
      <c r="D7" s="148"/>
      <c r="E7" s="148"/>
      <c r="F7" s="148"/>
      <c r="G7" s="148"/>
      <c r="H7" s="148"/>
      <c r="I7" s="39"/>
      <c r="J7" s="39"/>
      <c r="K7" s="39"/>
    </row>
    <row r="8" spans="1:11" ht="15.75">
      <c r="A8" s="151"/>
      <c r="B8" s="200" t="s">
        <v>737</v>
      </c>
      <c r="C8" s="248" t="str">
        <f>IF(COMANDOBLOQUEADO!U6="1º TRIMESTRE","JANEIRO",IF(COMANDOBLOQUEADO!U6="2º TRIMESTRE","ABRIL",IF(COMANDOBLOQUEADO!U6="3º TRIMESTRE","JULHO",IF(COMANDOBLOQUEADO!U6="4º TRIMESTRE","OUTUBRO"))))</f>
        <v>JANEIRO</v>
      </c>
      <c r="D8" s="249"/>
      <c r="E8" s="249"/>
      <c r="F8" s="249"/>
      <c r="G8" s="250"/>
      <c r="H8" s="250"/>
      <c r="I8" s="251"/>
      <c r="J8" s="251"/>
      <c r="K8" s="252"/>
    </row>
    <row r="9" spans="1:11" ht="4.5" customHeight="1" thickBot="1">
      <c r="A9" s="253"/>
      <c r="B9" s="254"/>
      <c r="C9" s="255"/>
      <c r="D9" s="255"/>
      <c r="E9" s="255"/>
      <c r="F9" s="255"/>
      <c r="G9" s="256"/>
      <c r="H9" s="256"/>
      <c r="I9" s="257"/>
      <c r="J9" s="257"/>
      <c r="K9" s="258"/>
    </row>
    <row r="10" spans="1:11" ht="13.5" customHeight="1">
      <c r="A10" s="112"/>
      <c r="B10" s="500" t="s">
        <v>710</v>
      </c>
      <c r="C10" s="497" t="s">
        <v>745</v>
      </c>
      <c r="D10" s="467" t="s">
        <v>752</v>
      </c>
      <c r="E10" s="495" t="s">
        <v>738</v>
      </c>
      <c r="F10" s="497" t="s">
        <v>746</v>
      </c>
      <c r="G10" s="467" t="s">
        <v>751</v>
      </c>
      <c r="H10" s="495" t="s">
        <v>738</v>
      </c>
      <c r="I10" s="497" t="s">
        <v>747</v>
      </c>
      <c r="J10" s="467" t="s">
        <v>753</v>
      </c>
      <c r="K10" s="495" t="s">
        <v>738</v>
      </c>
    </row>
    <row r="11" spans="1:11" ht="13.5" customHeight="1">
      <c r="A11" s="84"/>
      <c r="B11" s="501"/>
      <c r="C11" s="498"/>
      <c r="D11" s="484"/>
      <c r="E11" s="482"/>
      <c r="F11" s="498"/>
      <c r="G11" s="484"/>
      <c r="H11" s="482"/>
      <c r="I11" s="498"/>
      <c r="J11" s="484"/>
      <c r="K11" s="482"/>
    </row>
    <row r="12" spans="1:11" ht="13.5" customHeight="1">
      <c r="A12" s="84"/>
      <c r="B12" s="501"/>
      <c r="C12" s="498"/>
      <c r="D12" s="484"/>
      <c r="E12" s="482"/>
      <c r="F12" s="498"/>
      <c r="G12" s="484"/>
      <c r="H12" s="482"/>
      <c r="I12" s="498"/>
      <c r="J12" s="484"/>
      <c r="K12" s="482"/>
    </row>
    <row r="13" spans="1:11" ht="13.5" customHeight="1">
      <c r="A13" s="84"/>
      <c r="B13" s="501"/>
      <c r="C13" s="498"/>
      <c r="D13" s="484"/>
      <c r="E13" s="482"/>
      <c r="F13" s="498"/>
      <c r="G13" s="484"/>
      <c r="H13" s="482"/>
      <c r="I13" s="498"/>
      <c r="J13" s="484"/>
      <c r="K13" s="482"/>
    </row>
    <row r="14" spans="1:11" ht="13.5" customHeight="1" thickBot="1">
      <c r="A14" s="84"/>
      <c r="B14" s="502"/>
      <c r="C14" s="499"/>
      <c r="D14" s="485"/>
      <c r="E14" s="496"/>
      <c r="F14" s="499"/>
      <c r="G14" s="485"/>
      <c r="H14" s="496"/>
      <c r="I14" s="499"/>
      <c r="J14" s="485"/>
      <c r="K14" s="496"/>
    </row>
    <row r="15" spans="1:11" ht="9.75" customHeight="1">
      <c r="A15" s="84"/>
      <c r="B15" s="259"/>
      <c r="C15" s="260"/>
      <c r="D15" s="231"/>
      <c r="E15" s="261"/>
      <c r="F15" s="260"/>
      <c r="G15" s="231"/>
      <c r="H15" s="261"/>
      <c r="I15" s="262"/>
      <c r="J15" s="263"/>
      <c r="K15" s="264"/>
    </row>
    <row r="16" spans="1:11" ht="15" customHeight="1">
      <c r="A16" s="84"/>
      <c r="B16" s="489" t="s">
        <v>748</v>
      </c>
      <c r="C16" s="492">
        <v>12648.36</v>
      </c>
      <c r="D16" s="486">
        <v>241809.43</v>
      </c>
      <c r="E16" s="481">
        <f>C16-D16</f>
        <v>-229161.07</v>
      </c>
      <c r="F16" s="492">
        <v>206626.65</v>
      </c>
      <c r="G16" s="486">
        <v>46559.2</v>
      </c>
      <c r="H16" s="481">
        <f>F16-G16</f>
        <v>160067.45</v>
      </c>
      <c r="I16" s="492">
        <v>841930.98</v>
      </c>
      <c r="J16" s="486">
        <v>772837.36</v>
      </c>
      <c r="K16" s="481">
        <f>I16-J16</f>
        <v>69093.62</v>
      </c>
    </row>
    <row r="17" spans="1:11" ht="15" customHeight="1">
      <c r="A17" s="112"/>
      <c r="B17" s="490"/>
      <c r="C17" s="493"/>
      <c r="D17" s="487"/>
      <c r="E17" s="482"/>
      <c r="F17" s="493"/>
      <c r="G17" s="487"/>
      <c r="H17" s="482"/>
      <c r="I17" s="493"/>
      <c r="J17" s="487"/>
      <c r="K17" s="482"/>
    </row>
    <row r="18" spans="1:11" ht="15" customHeight="1">
      <c r="A18" s="84"/>
      <c r="B18" s="491"/>
      <c r="C18" s="494"/>
      <c r="D18" s="488"/>
      <c r="E18" s="483"/>
      <c r="F18" s="494"/>
      <c r="G18" s="488"/>
      <c r="H18" s="483"/>
      <c r="I18" s="494"/>
      <c r="J18" s="488"/>
      <c r="K18" s="483"/>
    </row>
    <row r="19" spans="1:11" ht="9.75" customHeight="1">
      <c r="A19" s="84"/>
      <c r="B19" s="152"/>
      <c r="C19" s="260"/>
      <c r="D19" s="231"/>
      <c r="E19" s="261"/>
      <c r="F19" s="260"/>
      <c r="G19" s="231"/>
      <c r="H19" s="261"/>
      <c r="I19" s="262"/>
      <c r="J19" s="263"/>
      <c r="K19" s="264"/>
    </row>
    <row r="20" spans="1:11" ht="9.75" customHeight="1">
      <c r="A20" s="84"/>
      <c r="B20" s="489" t="s">
        <v>743</v>
      </c>
      <c r="C20" s="492">
        <v>114190.57</v>
      </c>
      <c r="D20" s="486">
        <v>114190.57</v>
      </c>
      <c r="E20" s="481">
        <f>C20-D20</f>
        <v>0</v>
      </c>
      <c r="F20" s="492">
        <v>17440.8</v>
      </c>
      <c r="G20" s="486">
        <v>17440.8</v>
      </c>
      <c r="H20" s="481">
        <f>F20-G20</f>
        <v>0</v>
      </c>
      <c r="I20" s="492">
        <v>84942.63</v>
      </c>
      <c r="J20" s="486">
        <v>84942.63</v>
      </c>
      <c r="K20" s="481">
        <f>I20-J20</f>
        <v>0</v>
      </c>
    </row>
    <row r="21" spans="1:11" ht="9.75" customHeight="1">
      <c r="A21" s="84"/>
      <c r="B21" s="490"/>
      <c r="C21" s="493"/>
      <c r="D21" s="487"/>
      <c r="E21" s="482"/>
      <c r="F21" s="493"/>
      <c r="G21" s="487"/>
      <c r="H21" s="482"/>
      <c r="I21" s="493"/>
      <c r="J21" s="487"/>
      <c r="K21" s="482"/>
    </row>
    <row r="22" spans="1:11" ht="9.75" customHeight="1">
      <c r="A22" s="84"/>
      <c r="B22" s="491"/>
      <c r="C22" s="494"/>
      <c r="D22" s="488"/>
      <c r="E22" s="483"/>
      <c r="F22" s="494"/>
      <c r="G22" s="488"/>
      <c r="H22" s="483"/>
      <c r="I22" s="494"/>
      <c r="J22" s="488"/>
      <c r="K22" s="483"/>
    </row>
    <row r="23" spans="1:11" ht="9.75" customHeight="1" thickBot="1">
      <c r="A23" s="84"/>
      <c r="B23" s="152"/>
      <c r="C23" s="260"/>
      <c r="D23" s="231"/>
      <c r="E23" s="261"/>
      <c r="F23" s="260"/>
      <c r="G23" s="231"/>
      <c r="H23" s="261"/>
      <c r="I23" s="262"/>
      <c r="J23" s="263"/>
      <c r="K23" s="264"/>
    </row>
    <row r="24" spans="1:11" ht="18" customHeight="1" thickBot="1">
      <c r="A24" s="84"/>
      <c r="B24" s="61" t="s">
        <v>739</v>
      </c>
      <c r="C24" s="265">
        <f>C16+C20</f>
        <v>126838.93000000001</v>
      </c>
      <c r="D24" s="100">
        <f aca="true" t="shared" si="0" ref="D24:K24">D16+D20</f>
        <v>356000</v>
      </c>
      <c r="E24" s="267">
        <f t="shared" si="0"/>
        <v>-229161.07</v>
      </c>
      <c r="F24" s="265">
        <f t="shared" si="0"/>
        <v>224067.44999999998</v>
      </c>
      <c r="G24" s="100">
        <f t="shared" si="0"/>
        <v>64000</v>
      </c>
      <c r="H24" s="267">
        <f t="shared" si="0"/>
        <v>160067.45</v>
      </c>
      <c r="I24" s="265">
        <f t="shared" si="0"/>
        <v>926873.61</v>
      </c>
      <c r="J24" s="100">
        <f t="shared" si="0"/>
        <v>857779.99</v>
      </c>
      <c r="K24" s="101">
        <f t="shared" si="0"/>
        <v>69093.62</v>
      </c>
    </row>
    <row r="25" spans="1:11" ht="19.5" customHeight="1">
      <c r="A25" s="84"/>
      <c r="B25" s="106"/>
      <c r="C25" s="231"/>
      <c r="D25" s="231"/>
      <c r="E25" s="231"/>
      <c r="F25" s="231"/>
      <c r="G25" s="231"/>
      <c r="H25" s="231"/>
      <c r="I25" s="231"/>
      <c r="J25" s="231"/>
      <c r="K25" s="231"/>
    </row>
    <row r="26" spans="1:11" ht="15.75" thickBot="1">
      <c r="A26" s="84"/>
      <c r="B26" s="84"/>
      <c r="C26" s="231"/>
      <c r="D26" s="231"/>
      <c r="E26" s="231"/>
      <c r="F26" s="231"/>
      <c r="G26" s="231"/>
      <c r="H26" s="231"/>
      <c r="I26" s="39"/>
      <c r="J26" s="39"/>
      <c r="K26" s="39"/>
    </row>
    <row r="27" spans="1:11" ht="15.75">
      <c r="A27" s="84"/>
      <c r="B27" s="200" t="s">
        <v>744</v>
      </c>
      <c r="C27" s="248" t="str">
        <f>IF(COMANDOBLOQUEADO!U6="1º TRIMESTRE","FEVEREIRO",IF(COMANDOBLOQUEADO!U6="2º TRIMESTRE","MAIO",IF(COMANDOBLOQUEADO!U6="3º TRIMESTRE","AGOSTO",IF(COMANDOBLOQUEADO!U6="4º TRIMESTRE","NOVEMBRO"))))</f>
        <v>FEVEREIRO</v>
      </c>
      <c r="D27" s="249"/>
      <c r="E27" s="249"/>
      <c r="F27" s="249"/>
      <c r="G27" s="250"/>
      <c r="H27" s="250"/>
      <c r="I27" s="251"/>
      <c r="J27" s="251"/>
      <c r="K27" s="252"/>
    </row>
    <row r="28" spans="1:11" ht="4.5" customHeight="1" thickBot="1">
      <c r="A28" s="84"/>
      <c r="B28" s="266"/>
      <c r="C28" s="255"/>
      <c r="D28" s="255"/>
      <c r="E28" s="255"/>
      <c r="F28" s="255"/>
      <c r="G28" s="201"/>
      <c r="H28" s="201"/>
      <c r="I28" s="257"/>
      <c r="J28" s="257"/>
      <c r="K28" s="258"/>
    </row>
    <row r="29" spans="1:11" ht="13.5" customHeight="1">
      <c r="A29" s="32"/>
      <c r="B29" s="500" t="s">
        <v>710</v>
      </c>
      <c r="C29" s="497" t="s">
        <v>740</v>
      </c>
      <c r="D29" s="467" t="s">
        <v>752</v>
      </c>
      <c r="E29" s="495" t="s">
        <v>738</v>
      </c>
      <c r="F29" s="497" t="s">
        <v>741</v>
      </c>
      <c r="G29" s="467" t="s">
        <v>751</v>
      </c>
      <c r="H29" s="495" t="s">
        <v>738</v>
      </c>
      <c r="I29" s="497" t="s">
        <v>742</v>
      </c>
      <c r="J29" s="467" t="s">
        <v>753</v>
      </c>
      <c r="K29" s="495" t="s">
        <v>738</v>
      </c>
    </row>
    <row r="30" spans="1:11" ht="13.5" customHeight="1">
      <c r="A30" s="39"/>
      <c r="B30" s="501"/>
      <c r="C30" s="498"/>
      <c r="D30" s="484"/>
      <c r="E30" s="482"/>
      <c r="F30" s="498"/>
      <c r="G30" s="484"/>
      <c r="H30" s="482"/>
      <c r="I30" s="498"/>
      <c r="J30" s="484"/>
      <c r="K30" s="482"/>
    </row>
    <row r="31" spans="1:11" ht="13.5" customHeight="1">
      <c r="A31" s="39"/>
      <c r="B31" s="501"/>
      <c r="C31" s="498"/>
      <c r="D31" s="484"/>
      <c r="E31" s="482"/>
      <c r="F31" s="498"/>
      <c r="G31" s="484"/>
      <c r="H31" s="482"/>
      <c r="I31" s="498"/>
      <c r="J31" s="484"/>
      <c r="K31" s="482"/>
    </row>
    <row r="32" spans="1:11" ht="13.5" customHeight="1">
      <c r="A32" s="39"/>
      <c r="B32" s="501"/>
      <c r="C32" s="498"/>
      <c r="D32" s="484"/>
      <c r="E32" s="482"/>
      <c r="F32" s="498"/>
      <c r="G32" s="484"/>
      <c r="H32" s="482"/>
      <c r="I32" s="498"/>
      <c r="J32" s="484"/>
      <c r="K32" s="482"/>
    </row>
    <row r="33" spans="1:11" ht="13.5" customHeight="1" thickBot="1">
      <c r="A33" s="39"/>
      <c r="B33" s="502"/>
      <c r="C33" s="499"/>
      <c r="D33" s="485"/>
      <c r="E33" s="496"/>
      <c r="F33" s="499"/>
      <c r="G33" s="485"/>
      <c r="H33" s="496"/>
      <c r="I33" s="499"/>
      <c r="J33" s="485"/>
      <c r="K33" s="496"/>
    </row>
    <row r="34" spans="1:11" ht="9.75" customHeight="1">
      <c r="A34" s="39"/>
      <c r="B34" s="259"/>
      <c r="C34" s="260"/>
      <c r="D34" s="231"/>
      <c r="E34" s="261"/>
      <c r="F34" s="260"/>
      <c r="G34" s="231"/>
      <c r="H34" s="261"/>
      <c r="I34" s="262"/>
      <c r="J34" s="263"/>
      <c r="K34" s="264"/>
    </row>
    <row r="35" spans="1:11" ht="15" customHeight="1">
      <c r="A35" s="39"/>
      <c r="B35" s="489" t="s">
        <v>748</v>
      </c>
      <c r="C35" s="492">
        <v>51799.29</v>
      </c>
      <c r="D35" s="486">
        <v>51799.29</v>
      </c>
      <c r="E35" s="481">
        <f>C35-D35</f>
        <v>0</v>
      </c>
      <c r="F35" s="492">
        <v>72860.29</v>
      </c>
      <c r="G35" s="486">
        <v>72860.29</v>
      </c>
      <c r="H35" s="481">
        <f>F35-G35</f>
        <v>0</v>
      </c>
      <c r="I35" s="492">
        <v>273539.5</v>
      </c>
      <c r="J35" s="486">
        <v>273539.5</v>
      </c>
      <c r="K35" s="481">
        <f>I35-J35</f>
        <v>0</v>
      </c>
    </row>
    <row r="36" spans="1:11" ht="15" customHeight="1">
      <c r="A36" s="39"/>
      <c r="B36" s="490"/>
      <c r="C36" s="493"/>
      <c r="D36" s="487"/>
      <c r="E36" s="482"/>
      <c r="F36" s="493"/>
      <c r="G36" s="487"/>
      <c r="H36" s="482"/>
      <c r="I36" s="493"/>
      <c r="J36" s="487"/>
      <c r="K36" s="482"/>
    </row>
    <row r="37" spans="1:11" ht="15" customHeight="1">
      <c r="A37" s="39"/>
      <c r="B37" s="491"/>
      <c r="C37" s="494"/>
      <c r="D37" s="488"/>
      <c r="E37" s="483"/>
      <c r="F37" s="494"/>
      <c r="G37" s="488"/>
      <c r="H37" s="483"/>
      <c r="I37" s="494"/>
      <c r="J37" s="488"/>
      <c r="K37" s="483"/>
    </row>
    <row r="38" spans="1:11" ht="9.75" customHeight="1">
      <c r="A38" s="39"/>
      <c r="B38" s="152"/>
      <c r="C38" s="260"/>
      <c r="D38" s="231"/>
      <c r="E38" s="261"/>
      <c r="F38" s="260"/>
      <c r="G38" s="231"/>
      <c r="H38" s="261"/>
      <c r="I38" s="262"/>
      <c r="J38" s="263"/>
      <c r="K38" s="264"/>
    </row>
    <row r="39" spans="1:11" ht="9.75" customHeight="1">
      <c r="A39" s="39"/>
      <c r="B39" s="489" t="s">
        <v>743</v>
      </c>
      <c r="C39" s="492">
        <v>46937.84</v>
      </c>
      <c r="D39" s="486">
        <v>46937.84</v>
      </c>
      <c r="E39" s="481">
        <f>C39-D39</f>
        <v>0</v>
      </c>
      <c r="F39" s="492">
        <v>105975.48</v>
      </c>
      <c r="G39" s="486">
        <v>105975.48</v>
      </c>
      <c r="H39" s="481">
        <f>F39-G39</f>
        <v>0</v>
      </c>
      <c r="I39" s="492">
        <v>12667.03</v>
      </c>
      <c r="J39" s="486">
        <v>12667.03</v>
      </c>
      <c r="K39" s="481">
        <f>I39-J39</f>
        <v>0</v>
      </c>
    </row>
    <row r="40" spans="1:11" ht="9.75" customHeight="1">
      <c r="A40" s="39"/>
      <c r="B40" s="490"/>
      <c r="C40" s="493"/>
      <c r="D40" s="487"/>
      <c r="E40" s="482"/>
      <c r="F40" s="493"/>
      <c r="G40" s="487"/>
      <c r="H40" s="482"/>
      <c r="I40" s="493"/>
      <c r="J40" s="487"/>
      <c r="K40" s="482"/>
    </row>
    <row r="41" spans="1:11" ht="9.75" customHeight="1">
      <c r="A41" s="39"/>
      <c r="B41" s="491"/>
      <c r="C41" s="494"/>
      <c r="D41" s="488"/>
      <c r="E41" s="483"/>
      <c r="F41" s="494"/>
      <c r="G41" s="488"/>
      <c r="H41" s="483"/>
      <c r="I41" s="494"/>
      <c r="J41" s="488"/>
      <c r="K41" s="483"/>
    </row>
    <row r="42" spans="1:11" ht="9.75" customHeight="1" thickBot="1">
      <c r="A42" s="39"/>
      <c r="B42" s="152"/>
      <c r="C42" s="260"/>
      <c r="D42" s="231"/>
      <c r="E42" s="261"/>
      <c r="F42" s="260"/>
      <c r="G42" s="231"/>
      <c r="H42" s="261"/>
      <c r="I42" s="262"/>
      <c r="J42" s="263"/>
      <c r="K42" s="264"/>
    </row>
    <row r="43" spans="1:11" ht="18" customHeight="1" thickBot="1">
      <c r="A43" s="39"/>
      <c r="B43" s="81" t="s">
        <v>739</v>
      </c>
      <c r="C43" s="265">
        <f>C35+C39</f>
        <v>98737.13</v>
      </c>
      <c r="D43" s="100">
        <f aca="true" t="shared" si="1" ref="D43:K43">D35+D39</f>
        <v>98737.13</v>
      </c>
      <c r="E43" s="101">
        <f t="shared" si="1"/>
        <v>0</v>
      </c>
      <c r="F43" s="265">
        <f t="shared" si="1"/>
        <v>178835.77</v>
      </c>
      <c r="G43" s="100">
        <f t="shared" si="1"/>
        <v>178835.77</v>
      </c>
      <c r="H43" s="101">
        <f t="shared" si="1"/>
        <v>0</v>
      </c>
      <c r="I43" s="265">
        <f t="shared" si="1"/>
        <v>286206.53</v>
      </c>
      <c r="J43" s="100">
        <f t="shared" si="1"/>
        <v>286206.53</v>
      </c>
      <c r="K43" s="101">
        <f t="shared" si="1"/>
        <v>0</v>
      </c>
    </row>
    <row r="44" spans="1:11" ht="19.5" customHeight="1">
      <c r="A44" s="39"/>
      <c r="B44" s="106"/>
      <c r="C44" s="231"/>
      <c r="D44" s="231"/>
      <c r="E44" s="231"/>
      <c r="F44" s="231"/>
      <c r="G44" s="231"/>
      <c r="H44" s="231"/>
      <c r="I44" s="231"/>
      <c r="J44" s="231"/>
      <c r="K44" s="231"/>
    </row>
    <row r="45" spans="1:11" ht="13.5" thickBot="1">
      <c r="A45" s="39"/>
      <c r="B45" s="39"/>
      <c r="C45" s="39"/>
      <c r="D45" s="39"/>
      <c r="E45" s="39"/>
      <c r="F45" s="39"/>
      <c r="G45" s="39"/>
      <c r="H45" s="39"/>
      <c r="I45" s="39"/>
      <c r="J45" s="39"/>
      <c r="K45" s="39"/>
    </row>
    <row r="46" spans="1:11" ht="15.75">
      <c r="A46" s="39"/>
      <c r="B46" s="200" t="s">
        <v>750</v>
      </c>
      <c r="C46" s="248" t="str">
        <f>IF(COMANDOBLOQUEADO!U6="1º TRIMESTRE","MARÇO",IF(COMANDOBLOQUEADO!U6="2º TRIMESTRE","JUNHO",IF(COMANDOBLOQUEADO!U6="3º TRIMESTRE","SETEMBRO",IF(COMANDOBLOQUEADO!U6="4º TRIMESTRE","DEZEMBRO"))))</f>
        <v>MARÇO</v>
      </c>
      <c r="D46" s="249"/>
      <c r="E46" s="249"/>
      <c r="F46" s="249"/>
      <c r="G46" s="250"/>
      <c r="H46" s="250"/>
      <c r="I46" s="251"/>
      <c r="J46" s="251"/>
      <c r="K46" s="252"/>
    </row>
    <row r="47" spans="1:11" ht="4.5" customHeight="1" thickBot="1">
      <c r="A47" s="39"/>
      <c r="B47" s="266"/>
      <c r="C47" s="255"/>
      <c r="D47" s="255"/>
      <c r="E47" s="255"/>
      <c r="F47" s="255"/>
      <c r="G47" s="201"/>
      <c r="H47" s="201"/>
      <c r="I47" s="257"/>
      <c r="J47" s="257"/>
      <c r="K47" s="258"/>
    </row>
    <row r="48" spans="1:11" ht="13.5" customHeight="1">
      <c r="A48" s="39"/>
      <c r="B48" s="500" t="s">
        <v>710</v>
      </c>
      <c r="C48" s="497" t="s">
        <v>740</v>
      </c>
      <c r="D48" s="467" t="s">
        <v>752</v>
      </c>
      <c r="E48" s="495" t="s">
        <v>738</v>
      </c>
      <c r="F48" s="497" t="s">
        <v>741</v>
      </c>
      <c r="G48" s="467" t="s">
        <v>751</v>
      </c>
      <c r="H48" s="495" t="s">
        <v>738</v>
      </c>
      <c r="I48" s="497" t="s">
        <v>742</v>
      </c>
      <c r="J48" s="467" t="s">
        <v>753</v>
      </c>
      <c r="K48" s="495" t="s">
        <v>738</v>
      </c>
    </row>
    <row r="49" spans="1:11" ht="13.5" customHeight="1">
      <c r="A49" s="39"/>
      <c r="B49" s="501"/>
      <c r="C49" s="498"/>
      <c r="D49" s="484"/>
      <c r="E49" s="482"/>
      <c r="F49" s="498"/>
      <c r="G49" s="484"/>
      <c r="H49" s="482"/>
      <c r="I49" s="498"/>
      <c r="J49" s="484"/>
      <c r="K49" s="482"/>
    </row>
    <row r="50" spans="1:11" ht="13.5" customHeight="1">
      <c r="A50" s="39"/>
      <c r="B50" s="501"/>
      <c r="C50" s="498"/>
      <c r="D50" s="484"/>
      <c r="E50" s="482"/>
      <c r="F50" s="498"/>
      <c r="G50" s="484"/>
      <c r="H50" s="482"/>
      <c r="I50" s="498"/>
      <c r="J50" s="484"/>
      <c r="K50" s="482"/>
    </row>
    <row r="51" spans="1:11" ht="13.5" customHeight="1">
      <c r="A51" s="39"/>
      <c r="B51" s="501"/>
      <c r="C51" s="498"/>
      <c r="D51" s="484"/>
      <c r="E51" s="482"/>
      <c r="F51" s="498"/>
      <c r="G51" s="484"/>
      <c r="H51" s="482"/>
      <c r="I51" s="498"/>
      <c r="J51" s="484"/>
      <c r="K51" s="482"/>
    </row>
    <row r="52" spans="1:11" ht="13.5" customHeight="1" thickBot="1">
      <c r="A52" s="39"/>
      <c r="B52" s="502"/>
      <c r="C52" s="499"/>
      <c r="D52" s="485"/>
      <c r="E52" s="496"/>
      <c r="F52" s="499"/>
      <c r="G52" s="485"/>
      <c r="H52" s="496"/>
      <c r="I52" s="499"/>
      <c r="J52" s="485"/>
      <c r="K52" s="496"/>
    </row>
    <row r="53" spans="1:11" ht="9.75" customHeight="1">
      <c r="A53" s="39"/>
      <c r="B53" s="259"/>
      <c r="C53" s="260"/>
      <c r="D53" s="231"/>
      <c r="E53" s="261"/>
      <c r="F53" s="260"/>
      <c r="G53" s="231"/>
      <c r="H53" s="261"/>
      <c r="I53" s="262"/>
      <c r="J53" s="263"/>
      <c r="K53" s="264"/>
    </row>
    <row r="54" spans="1:11" ht="15" customHeight="1">
      <c r="A54" s="39"/>
      <c r="B54" s="489" t="s">
        <v>749</v>
      </c>
      <c r="C54" s="492">
        <v>45870.49</v>
      </c>
      <c r="D54" s="486">
        <v>45870.49</v>
      </c>
      <c r="E54" s="481">
        <f>C54-D54</f>
        <v>0</v>
      </c>
      <c r="F54" s="492">
        <v>114582.53</v>
      </c>
      <c r="G54" s="486">
        <v>114582.53</v>
      </c>
      <c r="H54" s="481">
        <f>F54-G54</f>
        <v>0</v>
      </c>
      <c r="I54" s="492">
        <v>162995.93</v>
      </c>
      <c r="J54" s="486">
        <v>162995.93</v>
      </c>
      <c r="K54" s="481">
        <f>I54-J54</f>
        <v>0</v>
      </c>
    </row>
    <row r="55" spans="1:11" ht="15" customHeight="1">
      <c r="A55" s="39"/>
      <c r="B55" s="490"/>
      <c r="C55" s="493"/>
      <c r="D55" s="487"/>
      <c r="E55" s="482"/>
      <c r="F55" s="493"/>
      <c r="G55" s="487"/>
      <c r="H55" s="482"/>
      <c r="I55" s="493"/>
      <c r="J55" s="487"/>
      <c r="K55" s="482"/>
    </row>
    <row r="56" spans="1:11" ht="15" customHeight="1">
      <c r="A56" s="39"/>
      <c r="B56" s="491"/>
      <c r="C56" s="494"/>
      <c r="D56" s="488"/>
      <c r="E56" s="483"/>
      <c r="F56" s="494"/>
      <c r="G56" s="488"/>
      <c r="H56" s="483"/>
      <c r="I56" s="494"/>
      <c r="J56" s="488"/>
      <c r="K56" s="483"/>
    </row>
    <row r="57" spans="1:11" ht="9.75" customHeight="1">
      <c r="A57" s="39"/>
      <c r="B57" s="152"/>
      <c r="C57" s="260"/>
      <c r="D57" s="231"/>
      <c r="E57" s="261"/>
      <c r="F57" s="260"/>
      <c r="G57" s="231"/>
      <c r="H57" s="261"/>
      <c r="I57" s="262"/>
      <c r="J57" s="263"/>
      <c r="K57" s="264"/>
    </row>
    <row r="58" spans="1:11" ht="9.75" customHeight="1">
      <c r="A58" s="39"/>
      <c r="B58" s="489" t="s">
        <v>743</v>
      </c>
      <c r="C58" s="492">
        <v>56388.55</v>
      </c>
      <c r="D58" s="486">
        <v>56388.55</v>
      </c>
      <c r="E58" s="481">
        <f>C58-D58</f>
        <v>0</v>
      </c>
      <c r="F58" s="492">
        <v>106297.55</v>
      </c>
      <c r="G58" s="486">
        <v>106297.55</v>
      </c>
      <c r="H58" s="481">
        <f>F58-G58</f>
        <v>0</v>
      </c>
      <c r="I58" s="492">
        <v>27656.98</v>
      </c>
      <c r="J58" s="486">
        <v>27656.98</v>
      </c>
      <c r="K58" s="481">
        <f>I58-J58</f>
        <v>0</v>
      </c>
    </row>
    <row r="59" spans="1:11" ht="9.75" customHeight="1">
      <c r="A59" s="39"/>
      <c r="B59" s="490"/>
      <c r="C59" s="493"/>
      <c r="D59" s="487"/>
      <c r="E59" s="482"/>
      <c r="F59" s="493"/>
      <c r="G59" s="487"/>
      <c r="H59" s="482"/>
      <c r="I59" s="493"/>
      <c r="J59" s="487"/>
      <c r="K59" s="482"/>
    </row>
    <row r="60" spans="1:11" ht="9.75" customHeight="1">
      <c r="A60" s="39"/>
      <c r="B60" s="491"/>
      <c r="C60" s="494"/>
      <c r="D60" s="488"/>
      <c r="E60" s="483"/>
      <c r="F60" s="494"/>
      <c r="G60" s="488"/>
      <c r="H60" s="483"/>
      <c r="I60" s="494"/>
      <c r="J60" s="488"/>
      <c r="K60" s="483"/>
    </row>
    <row r="61" spans="1:11" ht="9.75" customHeight="1" thickBot="1">
      <c r="A61" s="39"/>
      <c r="B61" s="152"/>
      <c r="C61" s="260"/>
      <c r="D61" s="231"/>
      <c r="E61" s="261"/>
      <c r="F61" s="260"/>
      <c r="G61" s="231"/>
      <c r="H61" s="261"/>
      <c r="I61" s="262"/>
      <c r="J61" s="263"/>
      <c r="K61" s="264"/>
    </row>
    <row r="62" spans="1:11" ht="18" customHeight="1" thickBot="1">
      <c r="A62" s="39"/>
      <c r="B62" s="61" t="s">
        <v>739</v>
      </c>
      <c r="C62" s="265">
        <f>C54+C58</f>
        <v>102259.04000000001</v>
      </c>
      <c r="D62" s="100">
        <f aca="true" t="shared" si="2" ref="D62:K62">D54+D58</f>
        <v>102259.04000000001</v>
      </c>
      <c r="E62" s="101">
        <f t="shared" si="2"/>
        <v>0</v>
      </c>
      <c r="F62" s="265">
        <f t="shared" si="2"/>
        <v>220880.08000000002</v>
      </c>
      <c r="G62" s="100">
        <f t="shared" si="2"/>
        <v>220880.08000000002</v>
      </c>
      <c r="H62" s="101">
        <f t="shared" si="2"/>
        <v>0</v>
      </c>
      <c r="I62" s="265">
        <f t="shared" si="2"/>
        <v>190652.91</v>
      </c>
      <c r="J62" s="100">
        <f t="shared" si="2"/>
        <v>190652.91</v>
      </c>
      <c r="K62" s="101">
        <f t="shared" si="2"/>
        <v>0</v>
      </c>
    </row>
    <row r="63" spans="1:11" ht="12.75">
      <c r="A63" s="39"/>
      <c r="B63" s="39"/>
      <c r="C63" s="39"/>
      <c r="D63" s="39"/>
      <c r="E63" s="39"/>
      <c r="F63" s="39"/>
      <c r="G63" s="39"/>
      <c r="H63" s="39"/>
      <c r="I63" s="39"/>
      <c r="J63" s="39"/>
      <c r="K63" s="39"/>
    </row>
    <row r="64" spans="1:11" ht="12.75">
      <c r="A64" s="39"/>
      <c r="B64" s="39"/>
      <c r="C64" s="39"/>
      <c r="D64" s="39"/>
      <c r="E64" s="39"/>
      <c r="F64" s="39"/>
      <c r="G64" s="39"/>
      <c r="H64" s="39"/>
      <c r="I64" s="39"/>
      <c r="J64" s="39"/>
      <c r="K64" s="39"/>
    </row>
    <row r="65" spans="1:11" ht="12.75">
      <c r="A65" s="39"/>
      <c r="B65" s="39"/>
      <c r="C65" s="39"/>
      <c r="D65" s="39"/>
      <c r="E65" s="39"/>
      <c r="F65" s="39"/>
      <c r="G65" s="39"/>
      <c r="H65" s="39"/>
      <c r="I65" s="39"/>
      <c r="J65" s="39"/>
      <c r="K65" s="39"/>
    </row>
    <row r="66" spans="1:11" ht="12.75">
      <c r="A66" s="39"/>
      <c r="B66" s="39"/>
      <c r="C66" s="39"/>
      <c r="D66" s="39"/>
      <c r="E66" s="39"/>
      <c r="F66" s="39"/>
      <c r="G66" s="39"/>
      <c r="H66" s="39"/>
      <c r="I66" s="39"/>
      <c r="J66" s="39"/>
      <c r="K66" s="39"/>
    </row>
  </sheetData>
  <sheetProtection password="DCD0" sheet="1" objects="1" scenarios="1"/>
  <mergeCells count="100">
    <mergeCell ref="J2:J3"/>
    <mergeCell ref="I2:I3"/>
    <mergeCell ref="A2:A3"/>
    <mergeCell ref="F2:F3"/>
    <mergeCell ref="G2:G3"/>
    <mergeCell ref="H2:H3"/>
    <mergeCell ref="B2:B3"/>
    <mergeCell ref="C2:E3"/>
    <mergeCell ref="K10:K14"/>
    <mergeCell ref="D10:D14"/>
    <mergeCell ref="I10:I14"/>
    <mergeCell ref="H10:H14"/>
    <mergeCell ref="F10:F14"/>
    <mergeCell ref="E10:E14"/>
    <mergeCell ref="B5:K6"/>
    <mergeCell ref="C10:C14"/>
    <mergeCell ref="K2:K3"/>
    <mergeCell ref="F16:F18"/>
    <mergeCell ref="G16:G18"/>
    <mergeCell ref="I16:I18"/>
    <mergeCell ref="J16:J18"/>
    <mergeCell ref="B10:B14"/>
    <mergeCell ref="B16:B18"/>
    <mergeCell ref="E16:E18"/>
    <mergeCell ref="D16:D18"/>
    <mergeCell ref="C16:C18"/>
    <mergeCell ref="K29:K33"/>
    <mergeCell ref="H16:H18"/>
    <mergeCell ref="K16:K18"/>
    <mergeCell ref="H29:H33"/>
    <mergeCell ref="I29:I33"/>
    <mergeCell ref="J20:J22"/>
    <mergeCell ref="I20:I22"/>
    <mergeCell ref="K20:K22"/>
    <mergeCell ref="B20:B22"/>
    <mergeCell ref="D20:D22"/>
    <mergeCell ref="H20:H22"/>
    <mergeCell ref="D29:D33"/>
    <mergeCell ref="E29:E33"/>
    <mergeCell ref="F29:F33"/>
    <mergeCell ref="E20:E22"/>
    <mergeCell ref="F20:F22"/>
    <mergeCell ref="G20:G22"/>
    <mergeCell ref="C20:C22"/>
    <mergeCell ref="B35:B37"/>
    <mergeCell ref="B39:B41"/>
    <mergeCell ref="C29:C33"/>
    <mergeCell ref="C35:C37"/>
    <mergeCell ref="C39:C41"/>
    <mergeCell ref="B29:B33"/>
    <mergeCell ref="D35:D37"/>
    <mergeCell ref="E35:E37"/>
    <mergeCell ref="F35:F37"/>
    <mergeCell ref="G35:G37"/>
    <mergeCell ref="H35:H37"/>
    <mergeCell ref="I35:I37"/>
    <mergeCell ref="J35:J37"/>
    <mergeCell ref="K35:K37"/>
    <mergeCell ref="D39:D41"/>
    <mergeCell ref="E39:E41"/>
    <mergeCell ref="F39:F41"/>
    <mergeCell ref="G39:G41"/>
    <mergeCell ref="H39:H41"/>
    <mergeCell ref="I39:I41"/>
    <mergeCell ref="J39:J41"/>
    <mergeCell ref="K39:K41"/>
    <mergeCell ref="H48:H52"/>
    <mergeCell ref="I48:I52"/>
    <mergeCell ref="B48:B52"/>
    <mergeCell ref="C48:C52"/>
    <mergeCell ref="D48:D52"/>
    <mergeCell ref="E48:E52"/>
    <mergeCell ref="K48:K52"/>
    <mergeCell ref="B54:B56"/>
    <mergeCell ref="C54:C56"/>
    <mergeCell ref="D54:D56"/>
    <mergeCell ref="E54:E56"/>
    <mergeCell ref="F54:F56"/>
    <mergeCell ref="G54:G56"/>
    <mergeCell ref="H54:H56"/>
    <mergeCell ref="I54:I56"/>
    <mergeCell ref="F48:F52"/>
    <mergeCell ref="F58:F60"/>
    <mergeCell ref="G58:G60"/>
    <mergeCell ref="H58:H60"/>
    <mergeCell ref="I58:I60"/>
    <mergeCell ref="B58:B60"/>
    <mergeCell ref="C58:C60"/>
    <mergeCell ref="D58:D60"/>
    <mergeCell ref="E58:E60"/>
    <mergeCell ref="K58:K60"/>
    <mergeCell ref="G10:G14"/>
    <mergeCell ref="J10:J14"/>
    <mergeCell ref="G29:G33"/>
    <mergeCell ref="J29:J33"/>
    <mergeCell ref="G48:G52"/>
    <mergeCell ref="J48:J52"/>
    <mergeCell ref="J54:J56"/>
    <mergeCell ref="K54:K56"/>
    <mergeCell ref="J58:J60"/>
  </mergeCells>
  <printOptions/>
  <pageMargins left="0.5118110236220472" right="0.6299212598425197" top="0.5511811023622047" bottom="0.3937007874015748" header="0.31496062992125984" footer="0.2755905511811024"/>
  <pageSetup horizontalDpi="300" verticalDpi="300" orientation="landscape" paperSize="9" scale="65" r:id="rId2"/>
  <headerFooter alignWithMargins="0">
    <oddHeader>&amp;R
&amp;"Times New Roman,Normal"QUADRO 05&amp;"Arial,Normal"
</oddHeader>
  </headerFooter>
  <legacyDrawing r:id="rId1"/>
</worksheet>
</file>

<file path=xl/worksheets/sheet11.xml><?xml version="1.0" encoding="utf-8"?>
<worksheet xmlns="http://schemas.openxmlformats.org/spreadsheetml/2006/main" xmlns:r="http://schemas.openxmlformats.org/officeDocument/2006/relationships">
  <sheetPr codeName="Plan12"/>
  <dimension ref="A1:H68"/>
  <sheetViews>
    <sheetView showGridLines="0" showRowColHeaders="0" zoomScale="75" zoomScaleNormal="75" workbookViewId="0" topLeftCell="B1">
      <selection activeCell="C65" sqref="C65"/>
    </sheetView>
  </sheetViews>
  <sheetFormatPr defaultColWidth="9.140625" defaultRowHeight="12.75"/>
  <cols>
    <col min="1" max="1" width="1.1484375" style="39" hidden="1" customWidth="1"/>
    <col min="2" max="2" width="1.1484375" style="39" customWidth="1"/>
    <col min="3" max="3" width="11.7109375" style="39" customWidth="1"/>
    <col min="4" max="4" width="48.7109375" style="39" customWidth="1"/>
    <col min="5" max="5" width="7.7109375" style="39" customWidth="1"/>
    <col min="6" max="6" width="9.7109375" style="39" customWidth="1"/>
    <col min="7" max="7" width="25.7109375" style="39" customWidth="1"/>
    <col min="8" max="8" width="26.7109375" style="39" customWidth="1"/>
    <col min="9" max="9" width="3.28125" style="39" customWidth="1"/>
    <col min="10" max="16384" width="0" style="39" hidden="1" customWidth="1"/>
  </cols>
  <sheetData>
    <row r="1" spans="1:8" ht="12.75">
      <c r="A1" s="5"/>
      <c r="B1" s="5"/>
      <c r="C1" s="5"/>
      <c r="D1" s="5"/>
      <c r="E1" s="5"/>
      <c r="F1" s="5"/>
      <c r="G1" s="5"/>
      <c r="H1" s="5"/>
    </row>
    <row r="2" spans="1:8" ht="12.75">
      <c r="A2" s="5"/>
      <c r="B2" s="5"/>
      <c r="C2" s="58" t="s">
        <v>3</v>
      </c>
      <c r="D2" s="98" t="str">
        <f>COMANDOBLOQUEADO!S19</f>
        <v>ITATIBA</v>
      </c>
      <c r="E2" s="98"/>
      <c r="F2" s="58" t="s">
        <v>36</v>
      </c>
      <c r="G2" s="98" t="str">
        <f>COMANDOBLOQUEADO!U6</f>
        <v>1º TRIMESTRE</v>
      </c>
      <c r="H2" s="98" t="str">
        <f>COMANDOBLOQUEADO!Y6</f>
        <v>2001</v>
      </c>
    </row>
    <row r="3" spans="1:8" ht="15.75">
      <c r="A3" s="5"/>
      <c r="B3" s="5"/>
      <c r="C3" s="33"/>
      <c r="D3" s="33"/>
      <c r="E3" s="33"/>
      <c r="F3" s="33"/>
      <c r="G3" s="33"/>
      <c r="H3" s="33"/>
    </row>
    <row r="4" spans="1:8" ht="24.75" customHeight="1">
      <c r="A4" s="5"/>
      <c r="B4" s="5"/>
      <c r="C4" s="503" t="s">
        <v>854</v>
      </c>
      <c r="D4" s="538"/>
      <c r="E4" s="538"/>
      <c r="F4" s="538"/>
      <c r="G4" s="538"/>
      <c r="H4" s="538"/>
    </row>
    <row r="5" spans="1:8" ht="15">
      <c r="A5" s="5"/>
      <c r="B5" s="5"/>
      <c r="C5" s="106"/>
      <c r="D5" s="107"/>
      <c r="E5" s="107"/>
      <c r="F5" s="154"/>
      <c r="G5" s="154"/>
      <c r="H5" s="154"/>
    </row>
    <row r="6" spans="1:8" ht="15.75" thickBot="1">
      <c r="A6" s="5"/>
      <c r="B6" s="5"/>
      <c r="C6" s="106"/>
      <c r="D6" s="107"/>
      <c r="E6" s="107"/>
      <c r="F6" s="154"/>
      <c r="G6" s="154"/>
      <c r="H6" s="154"/>
    </row>
    <row r="7" spans="1:8" ht="16.5" thickBot="1">
      <c r="A7" s="5"/>
      <c r="B7" s="5"/>
      <c r="C7" s="509" t="s">
        <v>700</v>
      </c>
      <c r="D7" s="510"/>
      <c r="E7" s="510"/>
      <c r="F7" s="510"/>
      <c r="G7" s="510"/>
      <c r="H7" s="511"/>
    </row>
    <row r="8" spans="1:8" ht="19.5" customHeight="1" thickBot="1">
      <c r="A8" s="5"/>
      <c r="B8" s="5"/>
      <c r="C8" s="539" t="s">
        <v>822</v>
      </c>
      <c r="D8" s="540"/>
      <c r="E8" s="540"/>
      <c r="F8" s="541"/>
      <c r="G8" s="269" t="s">
        <v>803</v>
      </c>
      <c r="H8" s="270" t="s">
        <v>714</v>
      </c>
    </row>
    <row r="9" spans="1:8" ht="13.5" customHeight="1">
      <c r="A9" s="5"/>
      <c r="B9" s="5"/>
      <c r="C9" s="544" t="s">
        <v>814</v>
      </c>
      <c r="D9" s="545"/>
      <c r="E9" s="545"/>
      <c r="F9" s="546"/>
      <c r="G9" s="543">
        <f>IF(COMANDOBLOQUEADO!U6="1º TRIMESTRE",IF(COMANDOBLOQUEADO!$Z$15=2,RECEITAS!E33*MENU!$I$13/100-FUNDAMENTAL!D14,RECEITAS!E33*0.25-FUNDAMENTAL!D14),IF(COMANDOBLOQUEADO!U6="2º TRIMESTRE",IF(COMANDOBLOQUEADO!$Z$15=2,RECEITAS!F33*MENU!$I$13/100-FUNDAMENTAL!E14,RECEITAS!F33*0.25-FUNDAMENTAL!E14),IF(COMANDOBLOQUEADO!U6="3º TRIMESTRE",IF(COMANDOBLOQUEADO!$Z$15=2,RECEITAS!G33*MENU!$I$13/100-FUNDAMENTAL!F14,RECEITAS!G33*0.25-FUNDAMENTAL!F14),IF(COMANDOBLOQUEADO!U6="4º TRIMESTRE",IF(COMANDOBLOQUEADO!$Z$15=2,RECEITAS!H33*MENU!$I$13/100-FUNDAMENTAL!G14,RECEITAS!H33*0.25-FUNDAMENTAL!G14)))))</f>
        <v>2355351.2699999996</v>
      </c>
      <c r="H9" s="542">
        <f>IF(COMANDOBLOQUEADO!$Z$15=2,RECEITAS!I33*MENU!$I$13/100-FUNDAMENTAL!H14,RECEITAS!I33*0.25-FUNDAMENTAL!H14)</f>
        <v>2355351.2699999996</v>
      </c>
    </row>
    <row r="10" spans="1:8" ht="13.5" customHeight="1" thickBot="1">
      <c r="A10" s="5"/>
      <c r="B10" s="5"/>
      <c r="C10" s="547"/>
      <c r="D10" s="548"/>
      <c r="E10" s="548"/>
      <c r="F10" s="549"/>
      <c r="G10" s="450"/>
      <c r="H10" s="452"/>
    </row>
    <row r="11" spans="1:8" ht="18" customHeight="1">
      <c r="A11" s="5"/>
      <c r="B11" s="5"/>
      <c r="C11" s="271" t="s">
        <v>706</v>
      </c>
      <c r="D11" s="229"/>
      <c r="E11" s="229"/>
      <c r="F11" s="229"/>
      <c r="G11" s="229"/>
      <c r="H11" s="272"/>
    </row>
    <row r="12" spans="1:8" ht="18" customHeight="1">
      <c r="A12" s="5"/>
      <c r="B12" s="5"/>
      <c r="C12" s="180"/>
      <c r="D12" s="178" t="s">
        <v>815</v>
      </c>
      <c r="E12" s="178"/>
      <c r="F12" s="273"/>
      <c r="G12" s="388">
        <v>1277779.99</v>
      </c>
      <c r="H12" s="388">
        <v>1277779.99</v>
      </c>
    </row>
    <row r="13" spans="1:8" ht="18" customHeight="1">
      <c r="A13" s="5"/>
      <c r="B13" s="5"/>
      <c r="C13" s="180"/>
      <c r="D13" s="178" t="s">
        <v>816</v>
      </c>
      <c r="E13" s="178"/>
      <c r="F13" s="273"/>
      <c r="G13" s="202">
        <v>563779.43</v>
      </c>
      <c r="H13" s="202">
        <v>563779.43</v>
      </c>
    </row>
    <row r="14" spans="1:8" ht="18" customHeight="1" thickBot="1">
      <c r="A14" s="5"/>
      <c r="B14" s="5"/>
      <c r="C14" s="110"/>
      <c r="D14" s="178" t="s">
        <v>817</v>
      </c>
      <c r="E14" s="178"/>
      <c r="F14" s="231"/>
      <c r="G14" s="203">
        <v>513792.03</v>
      </c>
      <c r="H14" s="203">
        <v>513792.03</v>
      </c>
    </row>
    <row r="15" spans="1:8" ht="18" customHeight="1" thickBot="1">
      <c r="A15" s="5"/>
      <c r="B15" s="5"/>
      <c r="C15" s="271"/>
      <c r="D15" s="229" t="s">
        <v>708</v>
      </c>
      <c r="E15" s="229"/>
      <c r="F15" s="229"/>
      <c r="G15" s="275">
        <f>SUM(G12:G14)</f>
        <v>2355351.45</v>
      </c>
      <c r="H15" s="268">
        <f>SUM(H12:H14)</f>
        <v>2355351.45</v>
      </c>
    </row>
    <row r="16" spans="1:8" ht="18" customHeight="1" thickBot="1">
      <c r="A16" s="5"/>
      <c r="B16" s="5"/>
      <c r="C16" s="61"/>
      <c r="D16" s="113" t="str">
        <f>IF((G15-G9)&gt;=0,"REPASSES A MAIOR NO TRIMESTRE","REPASSES  A MENOR NO TRIMESTRE")</f>
        <v>REPASSES A MAIOR NO TRIMESTRE</v>
      </c>
      <c r="E16" s="276"/>
      <c r="F16" s="276"/>
      <c r="G16" s="198">
        <f>G15-G9</f>
        <v>0.18000000063329935</v>
      </c>
      <c r="H16" s="204">
        <f>H15-H9</f>
        <v>0.18000000063329935</v>
      </c>
    </row>
    <row r="17" spans="1:8" ht="14.25">
      <c r="A17" s="5"/>
      <c r="B17" s="5"/>
      <c r="C17" s="106"/>
      <c r="D17" s="106"/>
      <c r="E17" s="106"/>
      <c r="F17" s="154"/>
      <c r="G17" s="154"/>
      <c r="H17" s="154"/>
    </row>
    <row r="18" spans="1:8" ht="15">
      <c r="A18" s="5"/>
      <c r="B18" s="5"/>
      <c r="C18" s="106"/>
      <c r="D18" s="107"/>
      <c r="E18" s="107"/>
      <c r="F18" s="154"/>
      <c r="G18" s="154"/>
      <c r="H18" s="154"/>
    </row>
    <row r="19" spans="1:8" ht="15.75" thickBot="1">
      <c r="A19" s="5"/>
      <c r="B19" s="5"/>
      <c r="C19" s="106"/>
      <c r="D19" s="107"/>
      <c r="E19" s="107"/>
      <c r="F19" s="154"/>
      <c r="G19" s="154"/>
      <c r="H19" s="154"/>
    </row>
    <row r="20" spans="1:8" ht="19.5" customHeight="1" thickBot="1">
      <c r="A20" s="5"/>
      <c r="B20" s="5"/>
      <c r="C20" s="524" t="s">
        <v>754</v>
      </c>
      <c r="D20" s="525"/>
      <c r="E20" s="525"/>
      <c r="F20" s="525"/>
      <c r="G20" s="525"/>
      <c r="H20" s="526"/>
    </row>
    <row r="21" spans="1:8" ht="18" customHeight="1" thickBot="1">
      <c r="A21" s="5"/>
      <c r="B21" s="5"/>
      <c r="C21" s="167" t="s">
        <v>709</v>
      </c>
      <c r="D21" s="277"/>
      <c r="E21" s="278" t="str">
        <f>IF(COMANDOBLOQUEADO!U6="1º TRIMESTRE","10 / 04 /",IF(COMANDOBLOQUEADO!U6="2º TRIMESTRE","10 / 07 /",IF(COMANDOBLOQUEADO!U6="3º TRIMESTRE","10 / 10 /",IF(COMANDOBLOQUEADO!U6="4º TRIMESTRE","10 / 01 /"))))</f>
        <v>10 / 04 /</v>
      </c>
      <c r="F21" s="279" t="str">
        <f>IF(COMANDOBLOQUEADO!U6="1º TRIMESTRE",COMANDOBLOQUEADO!Y6,IF(COMANDOBLOQUEADO!U6="2º TRIMESTRE",COMANDOBLOQUEADO!Y6,IF(COMANDOBLOQUEADO!U6="3º TRIMESTRE",COMANDOBLOQUEADO!Y6,IF(COMANDOBLOQUEADO!U6="4º TRIMESTRE",COMANDOBLOQUEADO!Y6+1))))</f>
        <v>2001</v>
      </c>
      <c r="G21" s="82" t="s">
        <v>695</v>
      </c>
      <c r="H21" s="83" t="s">
        <v>696</v>
      </c>
    </row>
    <row r="22" spans="1:8" ht="18" customHeight="1">
      <c r="A22" s="5"/>
      <c r="B22" s="5"/>
      <c r="C22" s="108"/>
      <c r="D22" s="506" t="s">
        <v>693</v>
      </c>
      <c r="E22" s="516"/>
      <c r="F22" s="517"/>
      <c r="G22" s="109"/>
      <c r="H22" s="99"/>
    </row>
    <row r="23" spans="1:8" ht="18" customHeight="1">
      <c r="A23" s="5"/>
      <c r="B23" s="5"/>
      <c r="C23" s="110"/>
      <c r="D23" s="521" t="s">
        <v>969</v>
      </c>
      <c r="E23" s="522"/>
      <c r="F23" s="523"/>
      <c r="G23" s="153" t="s">
        <v>971</v>
      </c>
      <c r="H23" s="86">
        <v>705497.95</v>
      </c>
    </row>
    <row r="24" spans="1:8" ht="18" customHeight="1">
      <c r="A24" s="5"/>
      <c r="B24" s="5"/>
      <c r="C24" s="110"/>
      <c r="D24" s="521" t="s">
        <v>970</v>
      </c>
      <c r="E24" s="522"/>
      <c r="F24" s="523"/>
      <c r="G24" s="153" t="s">
        <v>971</v>
      </c>
      <c r="H24" s="86">
        <v>12552.79</v>
      </c>
    </row>
    <row r="25" spans="1:8" ht="18" customHeight="1">
      <c r="A25" s="5"/>
      <c r="B25" s="5"/>
      <c r="C25" s="110"/>
      <c r="D25" s="521"/>
      <c r="E25" s="522"/>
      <c r="F25" s="523"/>
      <c r="G25" s="111"/>
      <c r="H25" s="87"/>
    </row>
    <row r="26" spans="1:8" ht="18" customHeight="1">
      <c r="A26" s="5"/>
      <c r="B26" s="5"/>
      <c r="C26" s="110"/>
      <c r="D26" s="521"/>
      <c r="E26" s="522"/>
      <c r="F26" s="523"/>
      <c r="G26" s="111"/>
      <c r="H26" s="87"/>
    </row>
    <row r="27" spans="1:8" ht="18" customHeight="1" thickBot="1">
      <c r="A27" s="5"/>
      <c r="B27" s="5"/>
      <c r="C27" s="110"/>
      <c r="D27" s="521"/>
      <c r="E27" s="522"/>
      <c r="F27" s="523"/>
      <c r="G27" s="155"/>
      <c r="H27" s="88"/>
    </row>
    <row r="28" spans="1:8" ht="18" customHeight="1" thickBot="1">
      <c r="A28" s="5"/>
      <c r="B28" s="5"/>
      <c r="C28" s="61"/>
      <c r="D28" s="527" t="s">
        <v>758</v>
      </c>
      <c r="E28" s="528"/>
      <c r="F28" s="528"/>
      <c r="G28" s="280"/>
      <c r="H28" s="101">
        <f>SUM(H22:H27)</f>
        <v>718050.74</v>
      </c>
    </row>
    <row r="29" spans="1:8" ht="15">
      <c r="A29" s="5"/>
      <c r="B29" s="5"/>
      <c r="C29" s="112"/>
      <c r="D29" s="112"/>
      <c r="E29" s="112"/>
      <c r="F29" s="231"/>
      <c r="G29" s="231"/>
      <c r="H29" s="154"/>
    </row>
    <row r="30" spans="1:8" ht="15">
      <c r="A30" s="5"/>
      <c r="B30" s="5"/>
      <c r="C30" s="112"/>
      <c r="D30" s="112"/>
      <c r="E30" s="112"/>
      <c r="F30" s="231"/>
      <c r="G30" s="231"/>
      <c r="H30" s="231"/>
    </row>
    <row r="31" spans="1:8" ht="15.75" thickBot="1">
      <c r="A31" s="5"/>
      <c r="B31" s="5"/>
      <c r="C31" s="106"/>
      <c r="D31" s="107"/>
      <c r="E31" s="107"/>
      <c r="F31" s="154"/>
      <c r="G31" s="154"/>
      <c r="H31" s="154"/>
    </row>
    <row r="32" spans="1:8" ht="19.5" customHeight="1" thickBot="1">
      <c r="A32" s="5"/>
      <c r="B32" s="5"/>
      <c r="C32" s="509" t="s">
        <v>698</v>
      </c>
      <c r="D32" s="510"/>
      <c r="E32" s="510"/>
      <c r="F32" s="510"/>
      <c r="G32" s="510"/>
      <c r="H32" s="511"/>
    </row>
    <row r="33" spans="1:8" ht="18" customHeight="1" thickBot="1">
      <c r="A33" s="5"/>
      <c r="B33" s="5"/>
      <c r="C33" s="512" t="s">
        <v>819</v>
      </c>
      <c r="D33" s="513"/>
      <c r="E33" s="513"/>
      <c r="F33" s="513"/>
      <c r="G33" s="412"/>
      <c r="H33" s="83" t="s">
        <v>696</v>
      </c>
    </row>
    <row r="34" spans="1:8" ht="18" customHeight="1">
      <c r="A34" s="5"/>
      <c r="B34" s="5"/>
      <c r="C34" s="108"/>
      <c r="D34" s="506" t="s">
        <v>818</v>
      </c>
      <c r="E34" s="507"/>
      <c r="F34" s="507"/>
      <c r="G34" s="508"/>
      <c r="H34" s="378">
        <f>FUNDAMENTAL!H54+INFANTIL!H52</f>
        <v>2409153.21</v>
      </c>
    </row>
    <row r="35" spans="1:8" ht="18" customHeight="1" thickBot="1">
      <c r="A35" s="5"/>
      <c r="B35" s="5"/>
      <c r="C35" s="110"/>
      <c r="D35" s="529" t="s">
        <v>873</v>
      </c>
      <c r="E35" s="530"/>
      <c r="F35" s="530"/>
      <c r="G35" s="531"/>
      <c r="H35" s="379">
        <f>FUNDAMENTAL!I54+INFANTIL!I52</f>
        <v>2007070.73</v>
      </c>
    </row>
    <row r="36" spans="1:8" ht="18" customHeight="1" thickBot="1">
      <c r="A36" s="5"/>
      <c r="B36" s="5"/>
      <c r="C36" s="61"/>
      <c r="D36" s="527" t="s">
        <v>699</v>
      </c>
      <c r="E36" s="513"/>
      <c r="F36" s="513"/>
      <c r="G36" s="412"/>
      <c r="H36" s="204">
        <f>H34-H35</f>
        <v>402082.48</v>
      </c>
    </row>
    <row r="37" spans="1:8" ht="18" customHeight="1" thickBot="1">
      <c r="A37" s="5"/>
      <c r="B37" s="5"/>
      <c r="C37" s="61"/>
      <c r="D37" s="527" t="str">
        <f>IF((H28-H36)&lt;=0,"EMPENHOS SEM LASTRO FINANCEIRO","LASTRO FINANCEIRO")</f>
        <v>LASTRO FINANCEIRO</v>
      </c>
      <c r="E37" s="513"/>
      <c r="F37" s="513"/>
      <c r="G37" s="412"/>
      <c r="H37" s="156">
        <f>H28-H36</f>
        <v>315968.26</v>
      </c>
    </row>
    <row r="38" spans="1:8" ht="14.25">
      <c r="A38" s="5"/>
      <c r="B38" s="5"/>
      <c r="C38" s="106"/>
      <c r="D38" s="106"/>
      <c r="E38" s="106"/>
      <c r="F38" s="154"/>
      <c r="G38" s="154"/>
      <c r="H38" s="154"/>
    </row>
    <row r="39" spans="1:8" ht="14.25">
      <c r="A39" s="5"/>
      <c r="B39" s="5"/>
      <c r="C39" s="106"/>
      <c r="D39" s="106"/>
      <c r="E39" s="106"/>
      <c r="F39" s="154"/>
      <c r="G39" s="154"/>
      <c r="H39" s="154"/>
    </row>
    <row r="40" spans="1:8" ht="15" thickBot="1">
      <c r="A40" s="5"/>
      <c r="B40" s="5"/>
      <c r="C40" s="106"/>
      <c r="D40" s="106"/>
      <c r="E40" s="106"/>
      <c r="F40" s="154"/>
      <c r="G40" s="154"/>
      <c r="H40" s="154"/>
    </row>
    <row r="41" spans="1:8" ht="19.5" customHeight="1" thickBot="1">
      <c r="A41" s="5"/>
      <c r="B41" s="5"/>
      <c r="C41" s="524" t="s">
        <v>755</v>
      </c>
      <c r="D41" s="525"/>
      <c r="E41" s="525"/>
      <c r="F41" s="525"/>
      <c r="G41" s="525"/>
      <c r="H41" s="526"/>
    </row>
    <row r="42" spans="1:8" ht="15.75" thickBot="1">
      <c r="A42" s="5"/>
      <c r="B42" s="5"/>
      <c r="C42" s="167" t="s">
        <v>709</v>
      </c>
      <c r="D42" s="277"/>
      <c r="E42" s="278" t="str">
        <f>IF(COMANDOBLOQUEADO!U6="1º TRIMESTRE","30 / 03 /",IF(COMANDOBLOQUEADO!U6="2º TRIMESTRE","30 / 06 /",IF(COMANDOBLOQUEADO!U6="3º TRIMESTRE","30 / 09 /",IF(COMANDOBLOQUEADO!U6="4º TRIMESTRE","30 / 12 /"))))</f>
        <v>30 / 03 /</v>
      </c>
      <c r="F42" s="279" t="str">
        <f>COMANDOBLOQUEADO!Y6</f>
        <v>2001</v>
      </c>
      <c r="G42" s="82" t="s">
        <v>695</v>
      </c>
      <c r="H42" s="83" t="s">
        <v>696</v>
      </c>
    </row>
    <row r="43" spans="1:8" ht="18" customHeight="1">
      <c r="A43" s="5"/>
      <c r="B43" s="5"/>
      <c r="C43" s="108"/>
      <c r="D43" s="506" t="s">
        <v>694</v>
      </c>
      <c r="E43" s="516"/>
      <c r="F43" s="517"/>
      <c r="G43" s="109" t="s">
        <v>975</v>
      </c>
      <c r="H43" s="99">
        <v>0</v>
      </c>
    </row>
    <row r="44" spans="1:8" ht="18" customHeight="1" thickBot="1">
      <c r="A44" s="5"/>
      <c r="B44" s="5"/>
      <c r="C44" s="110"/>
      <c r="D44" s="518" t="s">
        <v>756</v>
      </c>
      <c r="E44" s="519"/>
      <c r="F44" s="520"/>
      <c r="G44" s="153" t="s">
        <v>922</v>
      </c>
      <c r="H44" s="86">
        <v>0</v>
      </c>
    </row>
    <row r="45" spans="1:8" ht="18" customHeight="1">
      <c r="A45" s="5"/>
      <c r="B45" s="5"/>
      <c r="C45" s="110"/>
      <c r="D45" s="521" t="s">
        <v>972</v>
      </c>
      <c r="E45" s="522"/>
      <c r="F45" s="523"/>
      <c r="G45" s="109" t="s">
        <v>975</v>
      </c>
      <c r="H45" s="86">
        <v>227982.98</v>
      </c>
    </row>
    <row r="46" spans="1:8" ht="18" customHeight="1">
      <c r="A46" s="5"/>
      <c r="B46" s="5"/>
      <c r="C46" s="110"/>
      <c r="D46" s="521" t="s">
        <v>973</v>
      </c>
      <c r="E46" s="522"/>
      <c r="F46" s="523"/>
      <c r="G46" s="111" t="s">
        <v>976</v>
      </c>
      <c r="H46" s="87">
        <v>55290.73</v>
      </c>
    </row>
    <row r="47" spans="1:8" ht="18" customHeight="1">
      <c r="A47" s="5"/>
      <c r="B47" s="5"/>
      <c r="C47" s="110"/>
      <c r="D47" s="521"/>
      <c r="E47" s="522"/>
      <c r="F47" s="523"/>
      <c r="G47" s="111"/>
      <c r="H47" s="87"/>
    </row>
    <row r="48" spans="1:8" ht="18" customHeight="1" thickBot="1">
      <c r="A48" s="5"/>
      <c r="B48" s="5"/>
      <c r="C48" s="110"/>
      <c r="D48" s="521"/>
      <c r="E48" s="522"/>
      <c r="F48" s="523"/>
      <c r="G48" s="155"/>
      <c r="H48" s="88"/>
    </row>
    <row r="49" spans="1:8" ht="18" customHeight="1" thickBot="1">
      <c r="A49" s="5"/>
      <c r="B49" s="5"/>
      <c r="C49" s="80"/>
      <c r="D49" s="527" t="s">
        <v>697</v>
      </c>
      <c r="E49" s="528"/>
      <c r="F49" s="528"/>
      <c r="G49" s="282"/>
      <c r="H49" s="101">
        <f>SUM(H43:H48)</f>
        <v>283273.71</v>
      </c>
    </row>
    <row r="50" spans="1:8" ht="14.25">
      <c r="A50" s="5"/>
      <c r="B50" s="5"/>
      <c r="C50" s="106"/>
      <c r="D50" s="106"/>
      <c r="E50" s="106"/>
      <c r="F50" s="154"/>
      <c r="G50" s="154"/>
      <c r="H50" s="154"/>
    </row>
    <row r="51" spans="1:8" ht="15">
      <c r="A51" s="5"/>
      <c r="B51" s="5"/>
      <c r="C51" s="106"/>
      <c r="D51" s="514"/>
      <c r="E51" s="515"/>
      <c r="F51" s="515"/>
      <c r="G51" s="515"/>
      <c r="H51" s="154"/>
    </row>
    <row r="52" spans="1:8" ht="15" thickBot="1">
      <c r="A52" s="5"/>
      <c r="B52" s="5"/>
      <c r="C52" s="106"/>
      <c r="D52" s="106"/>
      <c r="E52" s="106"/>
      <c r="F52" s="154"/>
      <c r="G52" s="154"/>
      <c r="H52" s="154"/>
    </row>
    <row r="53" spans="1:8" ht="19.5" customHeight="1" thickBot="1">
      <c r="A53" s="207"/>
      <c r="B53" s="8"/>
      <c r="C53" s="524" t="s">
        <v>757</v>
      </c>
      <c r="D53" s="525"/>
      <c r="E53" s="525"/>
      <c r="F53" s="525"/>
      <c r="G53" s="525"/>
      <c r="H53" s="526"/>
    </row>
    <row r="54" spans="1:8" ht="18" customHeight="1">
      <c r="A54" s="5"/>
      <c r="B54" s="5"/>
      <c r="C54" s="173"/>
      <c r="D54" s="533" t="s">
        <v>908</v>
      </c>
      <c r="E54" s="507"/>
      <c r="F54" s="507"/>
      <c r="G54" s="508"/>
      <c r="H54" s="99">
        <v>31532.07</v>
      </c>
    </row>
    <row r="55" spans="1:8" ht="18" customHeight="1">
      <c r="A55" s="5"/>
      <c r="B55" s="5"/>
      <c r="C55" s="117"/>
      <c r="D55" s="514" t="s">
        <v>909</v>
      </c>
      <c r="E55" s="515"/>
      <c r="F55" s="515"/>
      <c r="G55" s="534"/>
      <c r="H55" s="377">
        <f>RECEITAS!I61</f>
        <v>3063236.38</v>
      </c>
    </row>
    <row r="56" spans="1:8" ht="18" customHeight="1">
      <c r="A56" s="5"/>
      <c r="B56" s="5"/>
      <c r="C56" s="117"/>
      <c r="D56" s="177" t="s">
        <v>707</v>
      </c>
      <c r="E56" s="283"/>
      <c r="F56" s="283"/>
      <c r="G56" s="284"/>
      <c r="H56" s="116">
        <f>H54+H55</f>
        <v>3094768.4499999997</v>
      </c>
    </row>
    <row r="57" spans="1:8" ht="18" customHeight="1">
      <c r="A57" s="5"/>
      <c r="B57" s="5"/>
      <c r="C57" s="117"/>
      <c r="D57" s="514" t="s">
        <v>910</v>
      </c>
      <c r="E57" s="515"/>
      <c r="F57" s="515"/>
      <c r="G57" s="534"/>
      <c r="H57" s="142">
        <f>FUNDEF!I28+FUNDEF!I57</f>
        <v>1608256.79</v>
      </c>
    </row>
    <row r="58" spans="1:8" ht="18" customHeight="1">
      <c r="A58" s="5"/>
      <c r="B58" s="5"/>
      <c r="C58" s="117"/>
      <c r="D58" s="535" t="s">
        <v>707</v>
      </c>
      <c r="E58" s="536"/>
      <c r="F58" s="536"/>
      <c r="G58" s="537"/>
      <c r="H58" s="124">
        <f>H56-H57</f>
        <v>1486511.6599999997</v>
      </c>
    </row>
    <row r="59" spans="1:8" ht="18" customHeight="1" thickBot="1">
      <c r="A59" s="5"/>
      <c r="B59" s="5"/>
      <c r="C59" s="117"/>
      <c r="D59" s="514"/>
      <c r="E59" s="515"/>
      <c r="F59" s="515"/>
      <c r="G59" s="515"/>
      <c r="H59" s="285"/>
    </row>
    <row r="60" spans="1:8" ht="18" customHeight="1" thickBot="1">
      <c r="A60" s="5"/>
      <c r="B60" s="5"/>
      <c r="C60" s="117"/>
      <c r="D60" s="177" t="s">
        <v>759</v>
      </c>
      <c r="E60" s="151" t="str">
        <f>IF(COMANDOBLOQUEADO!U6="1º TRIMESTRE","30 / 03 /",IF(COMANDOBLOQUEADO!U6="2º TRIMESTRE","30 / 06 /",IF(COMANDOBLOQUEADO!U6="3º TRIMESTRE","30 / 09 /",IF(COMANDOBLOQUEADO!U6="4º TRIMESTRE","30 / 12 /"))))</f>
        <v>30 / 03 /</v>
      </c>
      <c r="F60" s="286" t="str">
        <f>COMANDOBLOQUEADO!Y6</f>
        <v>2001</v>
      </c>
      <c r="G60" s="384" t="s">
        <v>974</v>
      </c>
      <c r="H60" s="92">
        <v>1474707.93</v>
      </c>
    </row>
    <row r="61" spans="1:8" ht="18" customHeight="1" thickBot="1">
      <c r="A61" s="5"/>
      <c r="B61" s="5"/>
      <c r="C61" s="169"/>
      <c r="D61" s="532"/>
      <c r="E61" s="530"/>
      <c r="F61" s="530"/>
      <c r="G61" s="530"/>
      <c r="H61" s="287"/>
    </row>
    <row r="62" spans="1:8" ht="18" customHeight="1" thickBot="1">
      <c r="A62" s="5"/>
      <c r="B62" s="5"/>
      <c r="C62" s="61"/>
      <c r="D62" s="113" t="str">
        <f>IF((H58-H60)&lt;=0,"DIFERENÇA A MAIOR","DIFERENÇA A MENOR")</f>
        <v>DIFERENÇA A MENOR</v>
      </c>
      <c r="E62" s="113"/>
      <c r="F62" s="115"/>
      <c r="G62" s="115"/>
      <c r="H62" s="132">
        <f>H60-H58</f>
        <v>-11803.729999999749</v>
      </c>
    </row>
    <row r="63" spans="1:8" ht="12.75">
      <c r="A63" s="5"/>
      <c r="B63" s="5"/>
      <c r="C63" s="5"/>
      <c r="D63" s="5"/>
      <c r="E63" s="5"/>
      <c r="F63" s="5"/>
      <c r="G63" s="5"/>
      <c r="H63" s="5"/>
    </row>
    <row r="64" spans="1:8" ht="12.75">
      <c r="A64" s="5"/>
      <c r="B64" s="5"/>
      <c r="C64" s="5"/>
      <c r="D64" s="5"/>
      <c r="E64" s="5"/>
      <c r="F64" s="5"/>
      <c r="G64" s="5"/>
      <c r="H64" s="5"/>
    </row>
    <row r="65" spans="1:8" ht="12.75">
      <c r="A65" s="5"/>
      <c r="B65" s="5"/>
      <c r="C65" s="5"/>
      <c r="D65" s="5"/>
      <c r="E65" s="5"/>
      <c r="F65" s="5"/>
      <c r="G65" s="5"/>
      <c r="H65" s="5"/>
    </row>
    <row r="66" spans="1:8" ht="12.75">
      <c r="A66" s="5"/>
      <c r="B66" s="5"/>
      <c r="C66" s="5"/>
      <c r="D66" s="5"/>
      <c r="E66" s="5"/>
      <c r="F66" s="5"/>
      <c r="G66" s="5"/>
      <c r="H66" s="5"/>
    </row>
    <row r="67" spans="1:8" ht="12.75">
      <c r="A67" s="5"/>
      <c r="B67" s="5"/>
      <c r="C67" s="5"/>
      <c r="D67" s="5"/>
      <c r="E67" s="5"/>
      <c r="F67" s="5"/>
      <c r="G67" s="5"/>
      <c r="H67" s="5"/>
    </row>
    <row r="68" spans="1:8" ht="12.75">
      <c r="A68" s="5"/>
      <c r="B68" s="5"/>
      <c r="C68" s="5"/>
      <c r="D68" s="5"/>
      <c r="E68" s="5"/>
      <c r="F68" s="5"/>
      <c r="G68" s="5"/>
      <c r="H68" s="5"/>
    </row>
  </sheetData>
  <sheetProtection password="DCD0" sheet="1" objects="1" scenarios="1"/>
  <mergeCells count="36">
    <mergeCell ref="C20:H20"/>
    <mergeCell ref="C4:H4"/>
    <mergeCell ref="C8:F8"/>
    <mergeCell ref="H9:H10"/>
    <mergeCell ref="C7:H7"/>
    <mergeCell ref="G9:G10"/>
    <mergeCell ref="C9:F10"/>
    <mergeCell ref="D61:G61"/>
    <mergeCell ref="D49:F49"/>
    <mergeCell ref="D47:F47"/>
    <mergeCell ref="D48:F48"/>
    <mergeCell ref="D54:G54"/>
    <mergeCell ref="D57:G57"/>
    <mergeCell ref="C53:H53"/>
    <mergeCell ref="D58:G58"/>
    <mergeCell ref="D59:G59"/>
    <mergeCell ref="D55:G55"/>
    <mergeCell ref="D22:F22"/>
    <mergeCell ref="D23:F23"/>
    <mergeCell ref="D36:G36"/>
    <mergeCell ref="D37:G37"/>
    <mergeCell ref="D28:F28"/>
    <mergeCell ref="D27:F27"/>
    <mergeCell ref="D35:G35"/>
    <mergeCell ref="D25:F25"/>
    <mergeCell ref="D26:F26"/>
    <mergeCell ref="D24:F24"/>
    <mergeCell ref="D34:G34"/>
    <mergeCell ref="C32:H32"/>
    <mergeCell ref="C33:G33"/>
    <mergeCell ref="D51:G51"/>
    <mergeCell ref="D43:F43"/>
    <mergeCell ref="D44:F44"/>
    <mergeCell ref="D45:F45"/>
    <mergeCell ref="D46:F46"/>
    <mergeCell ref="C41:H41"/>
  </mergeCells>
  <printOptions/>
  <pageMargins left="0.93" right="0.44" top="0.85" bottom="0.85" header="0.492125985" footer="0.59"/>
  <pageSetup horizontalDpi="300" verticalDpi="300" orientation="portrait" paperSize="9" scale="68" r:id="rId2"/>
  <headerFooter alignWithMargins="0">
    <oddHeader>&amp;R
&amp;"Times New Roman,Normal"QUADRO 06</oddHeader>
  </headerFooter>
  <legacyDrawing r:id="rId1"/>
</worksheet>
</file>

<file path=xl/worksheets/sheet12.xml><?xml version="1.0" encoding="utf-8"?>
<worksheet xmlns="http://schemas.openxmlformats.org/spreadsheetml/2006/main" xmlns:r="http://schemas.openxmlformats.org/officeDocument/2006/relationships">
  <sheetPr codeName="Plan6"/>
  <dimension ref="B2:L114"/>
  <sheetViews>
    <sheetView showGridLines="0" showRowColHeaders="0" workbookViewId="0" topLeftCell="A1">
      <selection activeCell="A1" sqref="A1"/>
    </sheetView>
  </sheetViews>
  <sheetFormatPr defaultColWidth="9.140625" defaultRowHeight="12.75"/>
  <cols>
    <col min="1" max="1" width="2.421875" style="5" customWidth="1"/>
    <col min="2" max="2" width="4.7109375" style="5" customWidth="1"/>
    <col min="3" max="3" width="56.7109375" style="5" customWidth="1"/>
    <col min="4" max="4" width="9.28125" style="5" customWidth="1"/>
    <col min="5" max="5" width="17.7109375" style="5" customWidth="1"/>
    <col min="6" max="6" width="10.8515625" style="5" customWidth="1"/>
    <col min="7" max="7" width="19.7109375" style="5" customWidth="1"/>
    <col min="8" max="8" width="9.7109375" style="5" customWidth="1"/>
    <col min="9" max="9" width="19.7109375" style="5" customWidth="1"/>
    <col min="10" max="10" width="9.7109375" style="5" customWidth="1"/>
    <col min="11" max="11" width="19.7109375" style="5" customWidth="1"/>
    <col min="12" max="12" width="9.7109375" style="5" customWidth="1"/>
    <col min="13" max="13" width="9.57421875" style="5" customWidth="1"/>
    <col min="14" max="16384" width="0" style="5" hidden="1" customWidth="1"/>
  </cols>
  <sheetData>
    <row r="2" spans="2:12" ht="19.5" customHeight="1">
      <c r="B2" s="118"/>
      <c r="C2" s="58" t="s">
        <v>3</v>
      </c>
      <c r="D2" s="550" t="str">
        <f>COMANDOBLOQUEADO!S19</f>
        <v>ITATIBA</v>
      </c>
      <c r="E2" s="550"/>
      <c r="F2" s="551"/>
      <c r="G2" s="26"/>
      <c r="H2" s="26"/>
      <c r="I2" s="58" t="s">
        <v>36</v>
      </c>
      <c r="J2" s="26"/>
      <c r="K2" s="34" t="str">
        <f>COMANDOBLOQUEADO!U6</f>
        <v>1º TRIMESTRE</v>
      </c>
      <c r="L2" s="98" t="str">
        <f>COMANDOBLOQUEADO!Y6</f>
        <v>2001</v>
      </c>
    </row>
    <row r="3" spans="2:12" ht="24.75" customHeight="1">
      <c r="B3" s="567" t="s">
        <v>654</v>
      </c>
      <c r="C3" s="567"/>
      <c r="D3" s="567"/>
      <c r="E3" s="567"/>
      <c r="F3" s="567"/>
      <c r="G3" s="567"/>
      <c r="H3" s="567"/>
      <c r="I3" s="567"/>
      <c r="J3" s="567"/>
      <c r="K3" s="567"/>
      <c r="L3" s="567"/>
    </row>
    <row r="4" spans="2:12" ht="12.75" customHeight="1" thickBot="1">
      <c r="B4" s="572"/>
      <c r="C4" s="572"/>
      <c r="D4" s="573"/>
      <c r="E4" s="573"/>
      <c r="F4" s="573"/>
      <c r="G4" s="573"/>
      <c r="H4" s="573"/>
      <c r="I4" s="573"/>
      <c r="J4" s="573"/>
      <c r="K4" s="573"/>
      <c r="L4" s="573"/>
    </row>
    <row r="5" spans="2:12" ht="15" customHeight="1" thickBot="1">
      <c r="B5" s="167" t="s">
        <v>763</v>
      </c>
      <c r="C5" s="166" t="s">
        <v>710</v>
      </c>
      <c r="D5" s="288"/>
      <c r="E5" s="288"/>
      <c r="F5" s="281"/>
      <c r="G5" s="553" t="s">
        <v>820</v>
      </c>
      <c r="H5" s="577"/>
      <c r="I5" s="553" t="s">
        <v>762</v>
      </c>
      <c r="J5" s="584"/>
      <c r="K5" s="553" t="s">
        <v>796</v>
      </c>
      <c r="L5" s="582"/>
    </row>
    <row r="6" spans="2:12" ht="15" customHeight="1">
      <c r="B6" s="180"/>
      <c r="C6" s="178" t="s">
        <v>713</v>
      </c>
      <c r="D6" s="178"/>
      <c r="E6" s="178"/>
      <c r="F6" s="107"/>
      <c r="G6" s="578">
        <f>IF(FUNDEF!H32="",IF(COMANDOBLOQUEADO!U6="1º TRIMESTRE",RECEITAS!E16,IF(COMANDOBLOQUEADO!U6="2º TRIMESTRE",RECEITAS!F16,IF(COMANDOBLOQUEADO!U6="3º TRIMESTRE",RECEITAS!G16,IF(COMANDOBLOQUEADO!U6="4º TRIMESTRE",RECEITAS!H16)))),"")</f>
        <v>4504096.01</v>
      </c>
      <c r="H6" s="578"/>
      <c r="I6" s="574">
        <f>IF(FUNDEF!H32="",RECEITAS!I16,"")</f>
        <v>4504096.01</v>
      </c>
      <c r="J6" s="566"/>
      <c r="K6" s="560">
        <f>IF(FUNDEF!H32="",RECEITAS!D16,"")</f>
        <v>9920000</v>
      </c>
      <c r="L6" s="561"/>
    </row>
    <row r="7" spans="2:12" ht="15" customHeight="1">
      <c r="B7" s="180"/>
      <c r="C7" s="178" t="s">
        <v>760</v>
      </c>
      <c r="D7" s="178"/>
      <c r="E7" s="178"/>
      <c r="F7" s="107"/>
      <c r="G7" s="603">
        <f>IF(FUNDEF!H32="",IF(COMANDOBLOQUEADO!U6="1º TRIMESTRE",RECEITAS!E24,IF(COMANDOBLOQUEADO!U6="2º TRIMESTRE",RECEITAS!F24,IF(COMANDOBLOQUEADO!U6="3º TRIMESTRE",RECEITAS!G24,IF(COMANDOBLOQUEADO!U6="4º TRIMESTRE",RECEITAS!H24)))),"")</f>
        <v>2085353.34</v>
      </c>
      <c r="H7" s="603"/>
      <c r="I7" s="556">
        <f>IF(FUNDEF!H32="",RECEITAS!I24,"")</f>
        <v>2085353.34</v>
      </c>
      <c r="J7" s="557"/>
      <c r="K7" s="562">
        <f>IF(FUNDEF!H32="",RECEITAS!D24,"")</f>
        <v>6370000</v>
      </c>
      <c r="L7" s="563"/>
    </row>
    <row r="8" spans="2:12" ht="15" customHeight="1" thickBot="1">
      <c r="B8" s="110"/>
      <c r="C8" s="84" t="s">
        <v>761</v>
      </c>
      <c r="D8" s="84"/>
      <c r="E8" s="84"/>
      <c r="F8" s="158"/>
      <c r="G8" s="604">
        <f>IF(FUNDEF!H32="",IF(COMANDOBLOQUEADO!U6="1º TRIMESTRE",RECEITAS!E32,IF(COMANDOBLOQUEADO!U6="2º TRIMESTRE",RECEITAS!F32,IF(COMANDOBLOQUEADO!U6="3º TRIMESTRE",RECEITAS!G32,IF(COMANDOBLOQUEADO!U6="4º TRIMESTRE",RECEITAS!H32)))),"")</f>
        <v>6266938.21</v>
      </c>
      <c r="H8" s="604"/>
      <c r="I8" s="558">
        <f>IF(FUNDEF!H32="",RECEITAS!I32,"")</f>
        <v>6266938.21</v>
      </c>
      <c r="J8" s="559"/>
      <c r="K8" s="564">
        <f>IF(FUNDEF!H32="",RECEITAS!D32,"")</f>
        <v>15950000</v>
      </c>
      <c r="L8" s="565"/>
    </row>
    <row r="9" spans="2:12" ht="15" customHeight="1" thickBot="1">
      <c r="B9" s="167"/>
      <c r="C9" s="113" t="s">
        <v>804</v>
      </c>
      <c r="D9" s="113"/>
      <c r="E9" s="113"/>
      <c r="F9" s="113"/>
      <c r="G9" s="579">
        <f>IF(FUNDEF!H32="",SUM(G6:H8),"")</f>
        <v>12856387.559999999</v>
      </c>
      <c r="H9" s="580"/>
      <c r="I9" s="575">
        <f>IF(FUNDEF!H32="",SUM(I6:J8),"")</f>
        <v>12856387.559999999</v>
      </c>
      <c r="J9" s="576"/>
      <c r="K9" s="575">
        <f>IF(FUNDEF!H32="",SUM(K6:L8),"")</f>
        <v>32240000</v>
      </c>
      <c r="L9" s="583"/>
    </row>
    <row r="10" spans="2:12" ht="9.75" customHeight="1" thickBot="1">
      <c r="B10" s="177"/>
      <c r="C10" s="177"/>
      <c r="D10" s="289"/>
      <c r="E10" s="289"/>
      <c r="F10" s="289"/>
      <c r="G10" s="178"/>
      <c r="H10" s="178"/>
      <c r="I10" s="273"/>
      <c r="J10" s="273"/>
      <c r="K10" s="273"/>
      <c r="L10" s="273"/>
    </row>
    <row r="11" spans="2:12" ht="15" customHeight="1" thickBot="1">
      <c r="B11" s="167" t="s">
        <v>764</v>
      </c>
      <c r="C11" s="166" t="s">
        <v>765</v>
      </c>
      <c r="D11" s="288"/>
      <c r="E11" s="281"/>
      <c r="F11" s="281"/>
      <c r="G11" s="553" t="s">
        <v>820</v>
      </c>
      <c r="H11" s="594"/>
      <c r="I11" s="553" t="s">
        <v>762</v>
      </c>
      <c r="J11" s="589"/>
      <c r="K11" s="553" t="s">
        <v>796</v>
      </c>
      <c r="L11" s="590"/>
    </row>
    <row r="12" spans="2:12" ht="15" customHeight="1">
      <c r="B12" s="190"/>
      <c r="C12" s="191" t="s">
        <v>767</v>
      </c>
      <c r="D12" s="191"/>
      <c r="E12" s="191"/>
      <c r="F12" s="191"/>
      <c r="G12" s="578">
        <f>IF(FUNDEF!H32="",IF(COMANDOBLOQUEADO!U6="1º TRIMESTRE",RECEITAS!E40,IF(COMANDOBLOQUEADO!U6="2º TRIMESTRE",RECEITAS!F40,IF(COMANDOBLOQUEADO!U6="3º TRIMESTRE",RECEITAS!G40,IF(COMANDOBLOQUEADO!U6="4º TRIMESTRE",RECEITAS!H40)))),"")</f>
        <v>8284.06</v>
      </c>
      <c r="H12" s="578"/>
      <c r="I12" s="560">
        <f>IF(FUNDEF!H32="",RECEITAS!I40,"")</f>
        <v>8284.06</v>
      </c>
      <c r="J12" s="566"/>
      <c r="K12" s="591">
        <f>IF(FUNDEF!H32="",RECEITAS!D40,"")</f>
        <v>25000</v>
      </c>
      <c r="L12" s="592"/>
    </row>
    <row r="13" spans="2:12" ht="15" customHeight="1">
      <c r="B13" s="180"/>
      <c r="C13" s="178" t="s">
        <v>768</v>
      </c>
      <c r="D13" s="178"/>
      <c r="E13" s="178"/>
      <c r="F13" s="178"/>
      <c r="G13" s="603">
        <f>IF(FUNDEF!H32="",IF(COMANDOBLOQUEADO!U6="1º TRIMESTRE",RECEITAS!E56,IF(COMANDOBLOQUEADO!U6="2º TRIMESTRE",RECEITAS!F56,IF(COMANDOBLOQUEADO!U6="3º TRIMESTRE",RECEITAS!G56,IF(COMANDOBLOQUEADO!U6="4º TRIMESTRE",RECEITAS!H56)))),"")</f>
        <v>457179.01999999996</v>
      </c>
      <c r="H13" s="603"/>
      <c r="I13" s="560">
        <f>IF(FUNDEF!H32="",RECEITAS!I56,"")</f>
        <v>457179.01999999996</v>
      </c>
      <c r="J13" s="566"/>
      <c r="K13" s="560">
        <f>IF(FUNDEF!H32="",RECEITAS!D56,"")</f>
        <v>1293700</v>
      </c>
      <c r="L13" s="561"/>
    </row>
    <row r="14" spans="2:12" ht="15" customHeight="1">
      <c r="B14" s="180"/>
      <c r="C14" s="178" t="s">
        <v>5</v>
      </c>
      <c r="D14" s="178"/>
      <c r="E14" s="178"/>
      <c r="F14" s="178"/>
      <c r="G14" s="603">
        <f>IF(FUNDEF!H32="",IF(COMANDOBLOQUEADO!U6="1º TRIMESTRE",RECEITAS!E61,IF(COMANDOBLOQUEADO!U6="2º TRIMESTRE",RECEITAS!F61,IF(COMANDOBLOQUEADO!U6="3º TRIMESTRE",RECEITAS!G61,IF(COMANDOBLOQUEADO!U6="4º TRIMESTRE",RECEITAS!H61)))),"")</f>
        <v>3063236.38</v>
      </c>
      <c r="H14" s="603"/>
      <c r="I14" s="560">
        <f>IF(FUNDEF!H32="",RECEITAS!I61,"")</f>
        <v>3063236.38</v>
      </c>
      <c r="J14" s="566"/>
      <c r="K14" s="560">
        <f>IF(FUNDEF!H32="",RECEITAS!D61,"")</f>
        <v>12197400</v>
      </c>
      <c r="L14" s="561"/>
    </row>
    <row r="15" spans="2:12" ht="15" customHeight="1" thickBot="1">
      <c r="B15" s="169"/>
      <c r="C15" s="170" t="s">
        <v>769</v>
      </c>
      <c r="D15" s="170"/>
      <c r="E15" s="170"/>
      <c r="F15" s="160"/>
      <c r="G15" s="604">
        <f>IF(FUNDEF!H32="",IF(COMANDOBLOQUEADO!U6="1º TRIMESTRE",RECEITAS!E67,IF(COMANDOBLOQUEADO!U6="2º TRIMESTRE",RECEITAS!F67,IF(COMANDOBLOQUEADO!U6="3º TRIMESTRE",RECEITAS!G67,IF(COMANDOBLOQUEADO!U6="4º TRIMESTRE",RECEITAS!H67)))),"")</f>
        <v>0</v>
      </c>
      <c r="H15" s="604"/>
      <c r="I15" s="564">
        <f>IF(FUNDEF!H32="",RECEITAS!I67,"")</f>
        <v>0</v>
      </c>
      <c r="J15" s="559"/>
      <c r="K15" s="587">
        <f>IF(FUNDEF!H32="",RECEITAS!D67,"")</f>
        <v>154950</v>
      </c>
      <c r="L15" s="588"/>
    </row>
    <row r="16" spans="2:12" ht="15" customHeight="1" thickBot="1">
      <c r="B16" s="167"/>
      <c r="C16" s="113" t="s">
        <v>766</v>
      </c>
      <c r="D16" s="113"/>
      <c r="E16" s="113"/>
      <c r="F16" s="113"/>
      <c r="G16" s="598">
        <f>IF(FUNDEF!H32="",SUM(G12:H15),"")</f>
        <v>3528699.46</v>
      </c>
      <c r="H16" s="598"/>
      <c r="I16" s="575">
        <f>IF(FUNDEF!H32="",SUM(I12:J15),"")</f>
        <v>3528699.46</v>
      </c>
      <c r="J16" s="576"/>
      <c r="K16" s="575">
        <f>IF(FUNDEF!H32="",SUM(K12:L15),"")</f>
        <v>13671050</v>
      </c>
      <c r="L16" s="583"/>
    </row>
    <row r="17" spans="2:12" ht="15" customHeight="1" thickBot="1">
      <c r="B17" s="167"/>
      <c r="C17" s="113" t="s">
        <v>791</v>
      </c>
      <c r="D17" s="113"/>
      <c r="E17" s="113"/>
      <c r="F17" s="113"/>
      <c r="G17" s="598">
        <f>IF(FUNDEF!H32="",G9+G16,"")</f>
        <v>16385087.02</v>
      </c>
      <c r="H17" s="598"/>
      <c r="I17" s="575">
        <f>IF(FUNDEF!H32="",I9+I16,"")</f>
        <v>16385087.02</v>
      </c>
      <c r="J17" s="576"/>
      <c r="K17" s="575">
        <f>IF(FUNDEF!H32="",K9+K16,"")</f>
        <v>45911050</v>
      </c>
      <c r="L17" s="583"/>
    </row>
    <row r="18" spans="2:12" ht="15" customHeight="1" thickBot="1">
      <c r="B18" s="177"/>
      <c r="C18" s="106"/>
      <c r="D18" s="106"/>
      <c r="E18" s="106"/>
      <c r="F18" s="106"/>
      <c r="G18" s="106"/>
      <c r="H18" s="106"/>
      <c r="I18" s="273"/>
      <c r="J18" s="273"/>
      <c r="K18" s="273"/>
      <c r="L18" s="273"/>
    </row>
    <row r="19" spans="2:12" ht="16.5" customHeight="1" thickBot="1">
      <c r="B19" s="167" t="s">
        <v>770</v>
      </c>
      <c r="C19" s="595" t="s">
        <v>797</v>
      </c>
      <c r="D19" s="596"/>
      <c r="E19" s="596"/>
      <c r="F19" s="596"/>
      <c r="G19" s="585">
        <f>IF(FUNDEF!$H$32="",IF(COMANDOBLOQUEADO!$Z$15=2,G9*MENU!$I$13/100,G9*0.25),"")</f>
        <v>3214096.8899999997</v>
      </c>
      <c r="H19" s="579"/>
      <c r="I19" s="585">
        <f>IF(FUNDEF!$H$32="",IF(COMANDOBLOQUEADO!$Z$15=2,I9*MENU!$I$13/100,I9*0.25),"")</f>
        <v>3214096.8899999997</v>
      </c>
      <c r="J19" s="579"/>
      <c r="K19" s="585">
        <f>IF(FUNDEF!$H$32="",IF(COMANDOBLOQUEADO!$Z$15=2,K9*MENU!$I$13/100,K9*0.25),"")</f>
        <v>8060000</v>
      </c>
      <c r="L19" s="586"/>
    </row>
    <row r="20" spans="2:12" ht="12.75" customHeight="1" thickBot="1">
      <c r="B20" s="107"/>
      <c r="C20" s="107"/>
      <c r="D20" s="107"/>
      <c r="E20" s="107"/>
      <c r="F20" s="107"/>
      <c r="G20" s="127"/>
      <c r="H20" s="289"/>
      <c r="I20" s="581"/>
      <c r="J20" s="581"/>
      <c r="K20" s="581"/>
      <c r="L20" s="581"/>
    </row>
    <row r="21" spans="2:12" ht="15" customHeight="1" thickBot="1">
      <c r="B21" s="167" t="s">
        <v>774</v>
      </c>
      <c r="C21" s="597" t="s">
        <v>801</v>
      </c>
      <c r="D21" s="513"/>
      <c r="E21" s="513"/>
      <c r="F21" s="513"/>
      <c r="G21" s="157" t="s">
        <v>803</v>
      </c>
      <c r="H21" s="157" t="s">
        <v>715</v>
      </c>
      <c r="I21" s="157" t="s">
        <v>714</v>
      </c>
      <c r="J21" s="157" t="s">
        <v>715</v>
      </c>
      <c r="K21" s="157" t="s">
        <v>776</v>
      </c>
      <c r="L21" s="161" t="s">
        <v>715</v>
      </c>
    </row>
    <row r="22" spans="2:12" ht="6.75" customHeight="1" thickBot="1">
      <c r="B22" s="173"/>
      <c r="C22" s="182"/>
      <c r="D22" s="174"/>
      <c r="E22" s="174"/>
      <c r="F22" s="174"/>
      <c r="G22" s="162"/>
      <c r="H22" s="162"/>
      <c r="I22" s="162"/>
      <c r="J22" s="162"/>
      <c r="K22" s="162"/>
      <c r="L22" s="163"/>
    </row>
    <row r="23" spans="2:12" ht="15" customHeight="1" thickBot="1">
      <c r="B23" s="117" t="s">
        <v>792</v>
      </c>
      <c r="C23" s="177" t="s">
        <v>771</v>
      </c>
      <c r="D23" s="177"/>
      <c r="E23" s="177"/>
      <c r="F23" s="177"/>
      <c r="G23" s="296">
        <f>IF(FUNDEF!H32="",IF(COMANDOBLOQUEADO!U6="1º TRIMESTRE",INFANTIL!D52,IF(COMANDOBLOQUEADO!U6="2º TRIMESTRE",INFANTIL!E52,IF(COMANDOBLOQUEADO!U6="3º TRIMESTRE",INFANTIL!F52,IF(COMANDOBLOQUEADO!U6="4º TRIMESTRE",INFANTIL!G52)))),"")</f>
        <v>1044428.93</v>
      </c>
      <c r="H23" s="293">
        <f>IF(FUNDEF!H32="",G23/G9*100,"")</f>
        <v>8.123813358345897</v>
      </c>
      <c r="I23" s="293">
        <f>IF(FUNDEF!H32="",INFANTIL!H52,"")</f>
        <v>1044428.93</v>
      </c>
      <c r="J23" s="293">
        <f>IF(FUNDEF!H32="",I23/I9*100,"")</f>
        <v>8.123813358345897</v>
      </c>
      <c r="K23" s="293">
        <f>IF(FUNDEF!H32="",INFANTIL!I52,"")</f>
        <v>818600.25</v>
      </c>
      <c r="L23" s="294">
        <f>IF(FUNDEF!H32="",K23/I9*100,"")</f>
        <v>6.367264880431156</v>
      </c>
    </row>
    <row r="24" spans="2:12" ht="6.75" customHeight="1">
      <c r="B24" s="180"/>
      <c r="C24" s="178"/>
      <c r="D24" s="178"/>
      <c r="E24" s="178"/>
      <c r="F24" s="178"/>
      <c r="G24" s="127"/>
      <c r="H24" s="127"/>
      <c r="I24" s="127"/>
      <c r="J24" s="127"/>
      <c r="K24" s="127"/>
      <c r="L24" s="128"/>
    </row>
    <row r="25" spans="2:12" ht="15" customHeight="1">
      <c r="B25" s="117" t="s">
        <v>793</v>
      </c>
      <c r="C25" s="177" t="s">
        <v>782</v>
      </c>
      <c r="D25" s="177"/>
      <c r="E25" s="177"/>
      <c r="F25" s="177"/>
      <c r="G25" s="127"/>
      <c r="H25" s="127"/>
      <c r="I25" s="127"/>
      <c r="J25" s="127"/>
      <c r="K25" s="127"/>
      <c r="L25" s="128"/>
    </row>
    <row r="26" spans="2:12" ht="15" customHeight="1">
      <c r="B26" s="180"/>
      <c r="C26" s="178" t="s">
        <v>787</v>
      </c>
      <c r="D26" s="178"/>
      <c r="E26" s="178"/>
      <c r="F26" s="178"/>
      <c r="G26" s="274">
        <f>IF(FUNDEF!H32="",IF(COMANDOBLOQUEADO!U6="1º TRIMESTRE",FUNDAMENTAL!D54,IF(COMANDOBLOQUEADO!U6="2º TRIMESTRE",FUNDAMENTAL!E54,IF(COMANDOBLOQUEADO!U6="3º TRIMESTRE",FUNDAMENTAL!F54,IF(COMANDOBLOQUEADO!U6="4º TRIMESTRE",FUNDAMENTAL!G54)))),"")</f>
        <v>1364724.2799999998</v>
      </c>
      <c r="H26" s="380"/>
      <c r="I26" s="184">
        <f>IF(FUNDEF!H32="",FUNDAMENTAL!H54,"")</f>
        <v>1364724.2799999998</v>
      </c>
      <c r="J26" s="127"/>
      <c r="K26" s="184">
        <f>IF(FUNDEF!H32="",FUNDAMENTAL!I54,"")</f>
        <v>1188470.48</v>
      </c>
      <c r="L26" s="128"/>
    </row>
    <row r="27" spans="2:12" ht="15" customHeight="1">
      <c r="B27" s="180"/>
      <c r="C27" s="178" t="s">
        <v>788</v>
      </c>
      <c r="D27" s="178"/>
      <c r="E27" s="178"/>
      <c r="F27" s="178"/>
      <c r="G27" s="274">
        <f>IF(FUNDEF!H32="",IF(COMANDOBLOQUEADO!U6="1º TRIMESTRE",FUNDEF!D30,IF(COMANDOBLOQUEADO!U6="2º TRIMESTRE",FUNDEF!E30,IF(COMANDOBLOQUEADO!U6="3º TRIMESTRE",FUNDEF!F30,IF(COMANDOBLOQUEADO!U6="4º TRIMESTRE",FUNDEF!G30)))),"")</f>
        <v>2026256.48</v>
      </c>
      <c r="H27" s="127"/>
      <c r="I27" s="184">
        <f>IF(FUNDEF!H32="",FUNDEF!H30,"")</f>
        <v>2026256.48</v>
      </c>
      <c r="J27" s="127"/>
      <c r="K27" s="184">
        <f>IF(FUNDEF!H32="",FUNDEF!I30,"")</f>
        <v>1572714.76</v>
      </c>
      <c r="L27" s="128"/>
    </row>
    <row r="28" spans="2:12" ht="15" customHeight="1">
      <c r="B28" s="117"/>
      <c r="C28" s="177" t="s">
        <v>790</v>
      </c>
      <c r="D28" s="177"/>
      <c r="E28" s="177"/>
      <c r="F28" s="177"/>
      <c r="G28" s="183">
        <f>IF(FUNDEF!H32="",G26+G27,"")</f>
        <v>3390980.76</v>
      </c>
      <c r="H28" s="127"/>
      <c r="I28" s="183">
        <f>IF(FUNDEF!H32="",SUM(I26:I27),"")</f>
        <v>3390980.76</v>
      </c>
      <c r="J28" s="127"/>
      <c r="K28" s="183">
        <f>IF(FUNDEF!H32="",SUM(K26:K27),"")</f>
        <v>2761185.24</v>
      </c>
      <c r="L28" s="128"/>
    </row>
    <row r="29" spans="2:12" ht="15" customHeight="1">
      <c r="B29" s="189" t="s">
        <v>783</v>
      </c>
      <c r="C29" s="178" t="s">
        <v>805</v>
      </c>
      <c r="D29" s="178"/>
      <c r="E29" s="178"/>
      <c r="F29" s="178"/>
      <c r="G29" s="274">
        <f>IF(FUNDEF!H32="",IF(COMANDOBLOQUEADO!U6="1º TRIMESTRE",FUNDAMENTAL!D14,IF(COMANDOBLOQUEADO!U6="2º TRIMESTRE",FUNDAMENTAL!E14,IF(COMANDOBLOQUEADO!U6="3º TRIMESTRE",FUNDAMENTAL!F14,IF(COMANDOBLOQUEADO!U6="4º TRIMESTRE",FUNDAMENTAL!G14)))),"")</f>
        <v>858745.62</v>
      </c>
      <c r="H29" s="127"/>
      <c r="I29" s="184">
        <f>IF(FUNDEF!H32="",FUNDAMENTAL!H14,"")</f>
        <v>858745.62</v>
      </c>
      <c r="J29" s="127"/>
      <c r="K29" s="184">
        <f>IF(FUNDEF!H32="",FUNDAMENTAL!I14,"")</f>
        <v>858745.62</v>
      </c>
      <c r="L29" s="128"/>
    </row>
    <row r="30" spans="2:12" ht="15" customHeight="1">
      <c r="B30" s="189" t="s">
        <v>784</v>
      </c>
      <c r="C30" s="593" t="s">
        <v>785</v>
      </c>
      <c r="D30" s="545"/>
      <c r="E30" s="545"/>
      <c r="F30" s="545"/>
      <c r="G30" s="274">
        <f>IF(FUNDEF!H32="",IF(COMANDOBLOQUEADO!U6="1º TRIMESTRE",IF(FUNDAMENTAL!D14&gt;RECEITAS!E59,FUNDAMENTAL!D14-RECEITAS!E59,0),IF(COMANDOBLOQUEADO!U6="2º TRIMESTRE",IF(FUNDAMENTAL!E14&gt;RECEITAS!F59,FUNDAMENTAL!E14-RECEITAS!F59,0),IF(COMANDOBLOQUEADO!U6="3º TRIMESTRE",IF(FUNDAMENTAL!F14&gt;RECEITAS!G59,FUNDAMENTAL!F14-RECEITAS!G59,0),IF(COMANDOBLOQUEADO!U6="4º TRIMESTRE",IF(FUNDAMENTAL!G14&gt;RECEITAS!H59,FUNDAMENTAL!G14-RECEITAS!H59,0))))),"")</f>
        <v>0</v>
      </c>
      <c r="H30" s="127"/>
      <c r="I30" s="188">
        <f>IF(FUNDEF!H32="",IF(FUNDAMENTAL!H14&gt;RECEITAS!I59,FUNDAMENTAL!H14-RECEITAS!I59,0),"")</f>
        <v>0</v>
      </c>
      <c r="J30" s="127"/>
      <c r="K30" s="188">
        <f>IF(FUNDEF!H32="",IF(FUNDAMENTAL!H14&gt;RECEITAS!I59,FUNDAMENTAL!H14-RECEITAS!I59,0),"")</f>
        <v>0</v>
      </c>
      <c r="L30" s="128"/>
    </row>
    <row r="31" spans="2:12" ht="15" customHeight="1" thickBot="1">
      <c r="B31" s="189" t="s">
        <v>783</v>
      </c>
      <c r="C31" s="178" t="s">
        <v>786</v>
      </c>
      <c r="D31" s="178"/>
      <c r="E31" s="178"/>
      <c r="F31" s="178"/>
      <c r="G31" s="196">
        <f>IF(FUNDEF!H32="",IF(COMANDOBLOQUEADO!U6="1º TRIMESTRE",G40,IF(COMANDOBLOQUEADO!U6="2º TRIMESTRE",H40,IF(COMANDOBLOQUEADO!U6="3º TRIMESTRE",I40,IF(COMANDOBLOQUEADO!U6="4º TRIMESTRE",J40)))),"")</f>
        <v>1167510.8599999999</v>
      </c>
      <c r="H31" s="127"/>
      <c r="I31" s="196">
        <f>IF(FUNDEF!H32="",IF(RECEITAS!I59&gt;FUNDAMENTAL!H14,IF(FUNDEF!H30&gt;FUNDAMENTAL!H14,FUNDEF!H30-FUNDAMENTAL!H14,0),0),"")</f>
        <v>1167510.8599999999</v>
      </c>
      <c r="J31" s="127"/>
      <c r="K31" s="196">
        <f>IF(FUNDEF!H32="",IF(RECEITAS!I59&gt;FUNDAMENTAL!H14,IF(FUNDEF!I30&gt;FUNDAMENTAL!H14,FUNDEF!I30-FUNDAMENTAL!H14,0),0),"")</f>
        <v>713969.14</v>
      </c>
      <c r="L31" s="128"/>
    </row>
    <row r="32" spans="2:12" ht="15" customHeight="1" thickBot="1">
      <c r="B32" s="117"/>
      <c r="C32" s="177" t="s">
        <v>772</v>
      </c>
      <c r="D32" s="177"/>
      <c r="E32" s="177"/>
      <c r="F32" s="178"/>
      <c r="G32" s="295">
        <f>IF(FUNDEF!H32="",G28-G29+G30-G31,"")</f>
        <v>1364724.2799999998</v>
      </c>
      <c r="H32" s="293">
        <f>IF(FUNDEF!H32="",G32/G9*100,"")</f>
        <v>10.615145768054303</v>
      </c>
      <c r="I32" s="292">
        <f>IF(FUNDEF!H32="",I28-I29+I30-I31,"")</f>
        <v>1364724.2799999998</v>
      </c>
      <c r="J32" s="293">
        <f>IF(FUNDEF!H32="",I32/I9*100,"")</f>
        <v>10.615145768054303</v>
      </c>
      <c r="K32" s="292">
        <f>IF(FUNDEF!H32="",K28-K29+K30-K31,"")</f>
        <v>1188470.48</v>
      </c>
      <c r="L32" s="294">
        <f>IF(FUNDEF!H32="",K32/I9*100,"")</f>
        <v>9.244202342636909</v>
      </c>
    </row>
    <row r="33" spans="2:12" ht="15" customHeight="1">
      <c r="B33" s="180"/>
      <c r="C33" s="178" t="s">
        <v>773</v>
      </c>
      <c r="D33" s="178"/>
      <c r="E33" s="178"/>
      <c r="F33" s="178"/>
      <c r="G33" s="197">
        <f>IF(FUNDEF!H32="",G19*0.6,"")</f>
        <v>1928458.1339999996</v>
      </c>
      <c r="H33" s="135">
        <f>IF(FUNDEF!H32="",G33/G9*100,"")</f>
        <v>15</v>
      </c>
      <c r="I33" s="197">
        <f>IF(FUNDEF!H32="",I19*0.6,"")</f>
        <v>1928458.1339999996</v>
      </c>
      <c r="J33" s="135">
        <f>IF(FUNDEF!H32="",I33/I9*100,"")</f>
        <v>15</v>
      </c>
      <c r="K33" s="197">
        <f>IF(FUNDEF!H32="",I19*0.6,"")</f>
        <v>1928458.1339999996</v>
      </c>
      <c r="L33" s="136">
        <f>IF(FUNDEF!H32="",K33/I9*100,"")</f>
        <v>15</v>
      </c>
    </row>
    <row r="34" spans="2:12" ht="15" customHeight="1">
      <c r="B34" s="117"/>
      <c r="C34" s="177" t="str">
        <f>IF(FUNDEF!H32="",IF((I32-I33)&lt;0,"APLICAÇÃO A MENOR NO ENSINO FUNDAMENTAL","APLICAÇÃO  A MAIOR NO ENSINO FUNDAMENTAL"),"")</f>
        <v>APLICAÇÃO A MENOR NO ENSINO FUNDAMENTAL</v>
      </c>
      <c r="D34" s="177"/>
      <c r="E34" s="177"/>
      <c r="F34" s="177"/>
      <c r="G34" s="183">
        <f>IF(FUNDEF!H32="",G32-G33,"")</f>
        <v>-563733.8539999998</v>
      </c>
      <c r="H34" s="123">
        <f>IF(FUNDEF!H32="",H32-H33,"")</f>
        <v>-4.384854231945697</v>
      </c>
      <c r="I34" s="183">
        <f>IF(FUNDEF!H32="",I32-I33,"")</f>
        <v>-563733.8539999998</v>
      </c>
      <c r="J34" s="123">
        <f>IF(FUNDEF!H32="",J32-J33,"")</f>
        <v>-4.384854231945697</v>
      </c>
      <c r="K34" s="183">
        <f>IF(FUNDEF!H32="",K32-K33,"")</f>
        <v>-739987.6539999996</v>
      </c>
      <c r="L34" s="124">
        <f>IF(FUNDEF!H32="",L32-L33,"")</f>
        <v>-5.755797657363091</v>
      </c>
    </row>
    <row r="35" spans="2:12" ht="6.75" customHeight="1" thickBot="1">
      <c r="B35" s="117"/>
      <c r="C35" s="177"/>
      <c r="D35" s="177"/>
      <c r="E35" s="177"/>
      <c r="F35" s="178"/>
      <c r="G35" s="199"/>
      <c r="H35" s="127"/>
      <c r="I35" s="186"/>
      <c r="J35" s="127"/>
      <c r="K35" s="186"/>
      <c r="L35" s="128"/>
    </row>
    <row r="36" spans="2:12" ht="15" customHeight="1" thickBot="1">
      <c r="B36" s="117" t="s">
        <v>794</v>
      </c>
      <c r="C36" s="177" t="s">
        <v>802</v>
      </c>
      <c r="D36" s="177"/>
      <c r="E36" s="177"/>
      <c r="F36" s="177"/>
      <c r="G36" s="292">
        <f>IF(FUNDEF!H32="",G23+G32,"")</f>
        <v>2409153.21</v>
      </c>
      <c r="H36" s="293">
        <f>IF(FUNDEF!H32="",G36/G9*100,"")</f>
        <v>18.7389591264002</v>
      </c>
      <c r="I36" s="292">
        <f>IF(FUNDEF!H32="",I23+I32,"")</f>
        <v>2409153.21</v>
      </c>
      <c r="J36" s="293">
        <f>IF(FUNDEF!H32="",I36/I9*100,"")</f>
        <v>18.7389591264002</v>
      </c>
      <c r="K36" s="292">
        <f>IF(FUNDEF!H32="",K23+K32,"")</f>
        <v>2007070.73</v>
      </c>
      <c r="L36" s="294">
        <f>IF(FUNDEF!H32="",K36/I9*100,"")</f>
        <v>15.611467223068065</v>
      </c>
    </row>
    <row r="37" spans="2:12" ht="15" customHeight="1">
      <c r="B37" s="180"/>
      <c r="C37" s="178" t="s">
        <v>775</v>
      </c>
      <c r="D37" s="178"/>
      <c r="E37" s="178"/>
      <c r="F37" s="178"/>
      <c r="G37" s="197">
        <f>IF(FUNDEF!H32="",G19,"")</f>
        <v>3214096.8899999997</v>
      </c>
      <c r="H37" s="135">
        <f>IF(FUNDEF!H32="",G37/G9*100,"")</f>
        <v>25</v>
      </c>
      <c r="I37" s="197">
        <f>IF(FUNDEF!H32="",I19,"")</f>
        <v>3214096.8899999997</v>
      </c>
      <c r="J37" s="135">
        <f>IF(FUNDEF!H32="",I37/I9*100,"")</f>
        <v>25</v>
      </c>
      <c r="K37" s="197">
        <f>IF(FUNDEF!H32="",I19,"")</f>
        <v>3214096.8899999997</v>
      </c>
      <c r="L37" s="136">
        <f>IF(FUNDEF!H32="",I37/I9*100,"")</f>
        <v>25</v>
      </c>
    </row>
    <row r="38" spans="2:12" ht="15" customHeight="1">
      <c r="B38" s="180"/>
      <c r="C38" s="177" t="str">
        <f>IF(FUNDEF!H32="",IF((I36-I37)&lt;0,"APLICAÇÃO TOTAL A MENOR","APLICAÇÃO TOTAL A MAIOR"),"")</f>
        <v>APLICAÇÃO TOTAL A MENOR</v>
      </c>
      <c r="D38" s="177"/>
      <c r="E38" s="177"/>
      <c r="F38" s="177"/>
      <c r="G38" s="183">
        <f>IF(FUNDEF!H32="",G36-G37,"")</f>
        <v>-804943.6799999997</v>
      </c>
      <c r="H38" s="123">
        <f>IF(FUNDEF!H32="",H36-H37,"")</f>
        <v>-6.2610408735998</v>
      </c>
      <c r="I38" s="183">
        <f>IF(FUNDEF!H32="",I36-I37,"")</f>
        <v>-804943.6799999997</v>
      </c>
      <c r="J38" s="123">
        <f>IF(FUNDEF!H32="",J36-J37,"")</f>
        <v>-6.2610408735998</v>
      </c>
      <c r="K38" s="183">
        <f>IF(FUNDEF!H32="",K36-K37,"")</f>
        <v>-1207026.1599999997</v>
      </c>
      <c r="L38" s="124">
        <f>IF(FUNDEF!H32="",L36-L37,"")</f>
        <v>-9.388532776931935</v>
      </c>
    </row>
    <row r="39" spans="2:12" ht="4.5" customHeight="1" thickBot="1">
      <c r="B39" s="159"/>
      <c r="C39" s="160"/>
      <c r="D39" s="160"/>
      <c r="E39" s="160"/>
      <c r="F39" s="160"/>
      <c r="G39" s="187"/>
      <c r="H39" s="171"/>
      <c r="I39" s="187"/>
      <c r="J39" s="171"/>
      <c r="K39" s="185"/>
      <c r="L39" s="165"/>
    </row>
    <row r="40" spans="2:12" ht="15" customHeight="1" thickBot="1">
      <c r="B40" s="178"/>
      <c r="C40" s="178"/>
      <c r="D40" s="178"/>
      <c r="E40" s="178"/>
      <c r="F40" s="178"/>
      <c r="G40" s="291">
        <f>IF(COMANDOBLOQUEADO!U6="1º TRIMESTRE",IF(RECEITAS!E59&gt;FUNDAMENTAL!D14,IF(FUNDEF!D30&gt;FUNDAMENTAL!D14,IF(RECEITAS!E59&gt;FUNDEF!D30,FUNDEF!D30-FUNDAMENTAL!D14,RECEITAS!E59-FUNDAMENTAL!D14),0),0),"")</f>
        <v>1167510.8599999999</v>
      </c>
      <c r="H40" s="291">
        <f>IF(COMANDOBLOQUEADO!U6="2º TRIMESTRE",IF(RECEITAS!F59&gt;FUNDAMENTAL!E14,IF(FUNDEF!E30&gt;FUNDAMENTAL!E14,IF(RECEITAS!F59&gt;FUNDEF!E30,FUNDEF!E30-FUNDAMENTAL!E14,RECEITAS!F59-FUNDAMENTAL!E14),0),0),"")</f>
      </c>
      <c r="I40" s="291">
        <f>IF(COMANDOBLOQUEADO!U6="3º TRIMESTRE",IF(RECEITAS!G59&gt;FUNDAMENTAL!F14,IF(FUNDEF!F30&gt;FUNDAMENTAL!F14,IF(RECEITAS!G59&gt;FUNDEF!F30,FUNDEF!F30-FUNDAMENTAL!F14,RECEITAS!G59-FUNDAMENTAL!F14),0),0),"")</f>
      </c>
      <c r="J40" s="291">
        <f>IF(COMANDOBLOQUEADO!U6="4º TRIMESTRE",IF(RECEITAS!H59&gt;FUNDAMENTAL!G14,IF(FUNDEF!G30&gt;FUNDAMENTAL!G14,IF(RECEITAS!H59&gt;FUNDEF!G30,FUNDEF!G30-FUNDAMENTAL!G14,RECEITAS!H59-FUNDAMENTAL!G14),0),0),"")</f>
      </c>
      <c r="K40" s="127"/>
      <c r="L40" s="127"/>
    </row>
    <row r="41" spans="2:12" ht="15" customHeight="1" thickBot="1">
      <c r="B41" s="167" t="s">
        <v>777</v>
      </c>
      <c r="C41" s="166" t="s">
        <v>716</v>
      </c>
      <c r="D41" s="166"/>
      <c r="E41" s="166"/>
      <c r="F41" s="168"/>
      <c r="G41" s="157" t="s">
        <v>803</v>
      </c>
      <c r="H41" s="157" t="s">
        <v>715</v>
      </c>
      <c r="I41" s="157" t="s">
        <v>714</v>
      </c>
      <c r="J41" s="157" t="s">
        <v>715</v>
      </c>
      <c r="K41" s="157" t="s">
        <v>806</v>
      </c>
      <c r="L41" s="161" t="s">
        <v>715</v>
      </c>
    </row>
    <row r="42" spans="2:12" ht="4.5" customHeight="1">
      <c r="B42" s="173"/>
      <c r="C42" s="174"/>
      <c r="D42" s="174"/>
      <c r="E42" s="174"/>
      <c r="F42" s="174"/>
      <c r="G42" s="175"/>
      <c r="H42" s="175"/>
      <c r="I42" s="175"/>
      <c r="J42" s="175"/>
      <c r="K42" s="175"/>
      <c r="L42" s="176"/>
    </row>
    <row r="43" spans="2:12" ht="15" customHeight="1">
      <c r="B43" s="117" t="s">
        <v>778</v>
      </c>
      <c r="C43" s="177" t="s">
        <v>721</v>
      </c>
      <c r="D43" s="177"/>
      <c r="E43" s="177"/>
      <c r="F43" s="177"/>
      <c r="G43" s="123">
        <f>IF(FUNDEF!H32="",IF(COMANDOBLOQUEADO!U6="1º TRIMESTRE",RECEITAS!E61,IF(COMANDOBLOQUEADO!U6="2º TRIMESTRE",RECEITAS!F61,IF(COMANDOBLOQUEADO!U6="3º TRIMESTRE",RECEITAS!G61,IF(COMANDOBLOQUEADO!U6="4º TRIMESTRE",RECEITAS!H61)))),"")</f>
        <v>3063236.38</v>
      </c>
      <c r="H43" s="123">
        <f>IF(FUNDEF!H32="",100,"")</f>
        <v>100</v>
      </c>
      <c r="I43" s="123">
        <f>IF(FUNDEF!H32="",RECEITAS!I61,"")</f>
        <v>3063236.38</v>
      </c>
      <c r="J43" s="123">
        <f>IF(FUNDEF!H32="",100,"")</f>
        <v>100</v>
      </c>
      <c r="K43" s="123">
        <f>IF(FUNDEF!H32="",RECEITAS!I61,"")</f>
        <v>3063236.38</v>
      </c>
      <c r="L43" s="290">
        <f>IF(FUNDEF!H32="",100,"")</f>
        <v>100</v>
      </c>
    </row>
    <row r="44" spans="2:12" ht="4.5" customHeight="1">
      <c r="B44" s="117"/>
      <c r="C44" s="177"/>
      <c r="D44" s="177"/>
      <c r="E44" s="177"/>
      <c r="F44" s="177"/>
      <c r="G44" s="125"/>
      <c r="H44" s="125"/>
      <c r="I44" s="125"/>
      <c r="J44" s="125"/>
      <c r="K44" s="125"/>
      <c r="L44" s="126"/>
    </row>
    <row r="45" spans="2:12" ht="15" customHeight="1" thickBot="1">
      <c r="B45" s="117" t="s">
        <v>779</v>
      </c>
      <c r="C45" s="177" t="s">
        <v>720</v>
      </c>
      <c r="D45" s="177"/>
      <c r="E45" s="177"/>
      <c r="F45" s="177"/>
      <c r="G45" s="125"/>
      <c r="H45" s="125"/>
      <c r="I45" s="125"/>
      <c r="J45" s="125"/>
      <c r="K45" s="125"/>
      <c r="L45" s="126"/>
    </row>
    <row r="46" spans="2:12" ht="15" customHeight="1" thickBot="1">
      <c r="B46" s="180"/>
      <c r="C46" s="177" t="s">
        <v>799</v>
      </c>
      <c r="D46" s="177"/>
      <c r="E46" s="177"/>
      <c r="F46" s="177"/>
      <c r="G46" s="297">
        <f>IF(FUNDEF!H32="",IF(COMANDOBLOQUEADO!U6="1º TRIMESTRE",FUNDEF!D15,IF(COMANDOBLOQUEADO!U6="2º TRIMESTRE",FUNDEF!E15,IF(COMANDOBLOQUEADO!U6="3º TRIMESTRE",FUNDEF!F15,IF(COMANDOBLOQUEADO!U6="4º TRIMESTRE",FUNDEF!G15)))),"")</f>
        <v>1548694.54</v>
      </c>
      <c r="H46" s="293">
        <f>IF(FUNDEF!H32="",G46/G43*100,"")</f>
        <v>50.55746106018759</v>
      </c>
      <c r="I46" s="293">
        <f>IF(FUNDEF!H32="",FUNDEF!H15,"")</f>
        <v>1548694.54</v>
      </c>
      <c r="J46" s="293">
        <f>IF(FUNDEF!H32="",I46/I43*100,"")</f>
        <v>50.55746106018759</v>
      </c>
      <c r="K46" s="293">
        <f>IF(FUNDEF!H32="",FUNDEF!I15,"")</f>
        <v>1157000.93</v>
      </c>
      <c r="L46" s="294">
        <f>IF(FUNDEF!H32="",K46/K43*100,"")</f>
        <v>37.77054025455261</v>
      </c>
    </row>
    <row r="47" spans="2:12" ht="15" customHeight="1" thickBot="1">
      <c r="B47" s="180"/>
      <c r="C47" s="177" t="s">
        <v>800</v>
      </c>
      <c r="D47" s="177"/>
      <c r="E47" s="177"/>
      <c r="F47" s="177"/>
      <c r="G47" s="298">
        <f>IF(FUNDEF!H32="",IF(COMANDOBLOQUEADO!U6="1º TRIMESTRE",FUNDEF!D27,IF(COMANDOBLOQUEADO!U6="2º TRIMESTRE",FUNDEF!E27,IF(COMANDOBLOQUEADO!U6="3º TRIMESTRE",FUNDEF!F27,IF(COMANDOBLOQUEADO!U6="4º TRIMESTRE",FUNDEF!G27)))),"")</f>
        <v>495881.67</v>
      </c>
      <c r="H47" s="299">
        <f>IF(FUNDEF!H32="",G47/G43*100,"")</f>
        <v>16.188162077129682</v>
      </c>
      <c r="I47" s="299">
        <f>IF(FUNDEF!H32="",FUNDEF!H27,"")</f>
        <v>495881.67</v>
      </c>
      <c r="J47" s="299">
        <f>IF(FUNDEF!H32="",I47/I43*100,"")</f>
        <v>16.188162077129682</v>
      </c>
      <c r="K47" s="299">
        <f>IF(FUNDEF!H32="",FUNDEF!I27,"")</f>
        <v>434033.56</v>
      </c>
      <c r="L47" s="300">
        <f>IF(FUNDEF!H32="",K47/K43*100,"")</f>
        <v>14.169117435201</v>
      </c>
    </row>
    <row r="48" spans="2:12" ht="15" customHeight="1">
      <c r="B48" s="180"/>
      <c r="C48" s="178" t="s">
        <v>780</v>
      </c>
      <c r="D48" s="178"/>
      <c r="E48" s="178"/>
      <c r="F48" s="178"/>
      <c r="G48" s="135">
        <f>IF(FUNDEF!H32="",G46+G47,"")</f>
        <v>2044576.21</v>
      </c>
      <c r="H48" s="135">
        <f>IF(FUNDEF!H32="",H46+H47,"")</f>
        <v>66.74562313731727</v>
      </c>
      <c r="I48" s="135">
        <f>IF(FUNDEF!H32="",I46+I47,"")</f>
        <v>2044576.21</v>
      </c>
      <c r="J48" s="135">
        <f>IF(FUNDEF!H32="",J46+J47,"")</f>
        <v>66.74562313731727</v>
      </c>
      <c r="K48" s="135">
        <f>IF(FUNDEF!H32="",K46+K47,"")</f>
        <v>1591034.49</v>
      </c>
      <c r="L48" s="136">
        <f>IF(FUNDEF!H32="",L46+L47,"")</f>
        <v>51.93965768975361</v>
      </c>
    </row>
    <row r="49" spans="2:12" ht="15" customHeight="1">
      <c r="B49" s="117"/>
      <c r="C49" s="177" t="str">
        <f>IF(FUNDEF!H32="",IF((I43-I48)&lt;=0,"RECURSOS ACUMULADOS INTEGRALMENTE APLICADOS ","RECURSOS ACUMULADOS NÃO APLICADOS"),"")</f>
        <v>RECURSOS ACUMULADOS NÃO APLICADOS</v>
      </c>
      <c r="D49" s="177"/>
      <c r="E49" s="177"/>
      <c r="F49" s="177"/>
      <c r="G49" s="123">
        <f>IF(FUNDEF!H32="",G43-G48,"")</f>
        <v>1018660.1699999999</v>
      </c>
      <c r="H49" s="125"/>
      <c r="I49" s="123">
        <f>IF(FUNDEF!H32="",I43-I48,"")</f>
        <v>1018660.1699999999</v>
      </c>
      <c r="J49" s="125"/>
      <c r="K49" s="123">
        <f>IF(FUNDEF!H32="",K43-K48,"")</f>
        <v>1472201.89</v>
      </c>
      <c r="L49" s="126"/>
    </row>
    <row r="50" spans="2:12" ht="4.5" customHeight="1" thickBot="1">
      <c r="B50" s="169"/>
      <c r="C50" s="170"/>
      <c r="D50" s="170"/>
      <c r="E50" s="170"/>
      <c r="F50" s="160"/>
      <c r="G50" s="171"/>
      <c r="H50" s="171"/>
      <c r="I50" s="171"/>
      <c r="J50" s="171"/>
      <c r="K50" s="171"/>
      <c r="L50" s="172"/>
    </row>
    <row r="51" spans="2:12" ht="15" customHeight="1" thickBot="1">
      <c r="B51" s="178"/>
      <c r="C51" s="178"/>
      <c r="D51" s="178"/>
      <c r="E51" s="178"/>
      <c r="F51" s="178"/>
      <c r="G51" s="127"/>
      <c r="H51" s="127"/>
      <c r="I51" s="127"/>
      <c r="J51" s="127"/>
      <c r="K51" s="127"/>
      <c r="L51" s="127"/>
    </row>
    <row r="52" spans="2:12" ht="15" customHeight="1" thickBot="1">
      <c r="B52" s="167" t="s">
        <v>781</v>
      </c>
      <c r="C52" s="166" t="s">
        <v>717</v>
      </c>
      <c r="D52" s="166"/>
      <c r="E52" s="166"/>
      <c r="F52" s="166"/>
      <c r="G52" s="552"/>
      <c r="H52" s="552"/>
      <c r="I52" s="553" t="s">
        <v>803</v>
      </c>
      <c r="J52" s="599"/>
      <c r="K52" s="553" t="s">
        <v>714</v>
      </c>
      <c r="L52" s="554"/>
    </row>
    <row r="53" spans="2:12" ht="15" customHeight="1">
      <c r="B53" s="117"/>
      <c r="C53" s="177" t="s">
        <v>718</v>
      </c>
      <c r="D53" s="177"/>
      <c r="E53" s="177"/>
      <c r="F53" s="177"/>
      <c r="G53" s="390"/>
      <c r="H53" s="390"/>
      <c r="I53" s="602"/>
      <c r="J53" s="602"/>
      <c r="K53" s="600"/>
      <c r="L53" s="601"/>
    </row>
    <row r="54" spans="2:12" ht="15" customHeight="1">
      <c r="B54" s="180"/>
      <c r="C54" s="514" t="s">
        <v>798</v>
      </c>
      <c r="D54" s="515"/>
      <c r="E54" s="515"/>
      <c r="F54" s="515"/>
      <c r="G54" s="515"/>
      <c r="H54" s="515"/>
      <c r="I54" s="562">
        <f>IF(FUNDEF!H32="",FINANCEIRO!H9,"")</f>
        <v>2355351.2699999996</v>
      </c>
      <c r="J54" s="562"/>
      <c r="K54" s="562">
        <f>IF(FUNDEF!H32="",FINANCEIRO!H9,"")</f>
        <v>2355351.2699999996</v>
      </c>
      <c r="L54" s="569"/>
    </row>
    <row r="55" spans="2:12" ht="15" customHeight="1">
      <c r="B55" s="180"/>
      <c r="C55" s="178" t="s">
        <v>795</v>
      </c>
      <c r="D55" s="177"/>
      <c r="E55" s="177"/>
      <c r="F55" s="177"/>
      <c r="G55" s="568"/>
      <c r="H55" s="568"/>
      <c r="I55" s="562">
        <f>IF(FUNDEF!H32="",FINANCEIRO!G15,"")</f>
        <v>2355351.45</v>
      </c>
      <c r="J55" s="562"/>
      <c r="K55" s="562">
        <f>IF(FUNDEF!H32="",FINANCEIRO!H15,"")</f>
        <v>2355351.45</v>
      </c>
      <c r="L55" s="569"/>
    </row>
    <row r="56" spans="2:12" ht="15" customHeight="1">
      <c r="B56" s="117"/>
      <c r="C56" s="177" t="str">
        <f>IF(FUNDEF!H32="",IF((I54-I55)&lt;=0,"REPASSES ACUMULADOS A MAIOR","REPASSES ACUMULADOS A MENOR"),"")</f>
        <v>REPASSES ACUMULADOS A MAIOR</v>
      </c>
      <c r="D56" s="177"/>
      <c r="E56" s="177"/>
      <c r="F56" s="177"/>
      <c r="G56" s="568"/>
      <c r="H56" s="568"/>
      <c r="I56" s="570">
        <f>IF(FUNDEF!H32="",I55-I54,"")</f>
        <v>0.18000000063329935</v>
      </c>
      <c r="J56" s="570"/>
      <c r="K56" s="570">
        <f>IF(FUNDEF!H32="",K55-K54,"")</f>
        <v>0.18000000063329935</v>
      </c>
      <c r="L56" s="571"/>
    </row>
    <row r="57" spans="2:12" ht="4.5" customHeight="1" thickBot="1">
      <c r="B57" s="159"/>
      <c r="C57" s="160"/>
      <c r="D57" s="181"/>
      <c r="E57" s="181"/>
      <c r="F57" s="181"/>
      <c r="G57" s="164"/>
      <c r="H57" s="164"/>
      <c r="I57" s="164"/>
      <c r="J57" s="164"/>
      <c r="K57" s="164"/>
      <c r="L57" s="165"/>
    </row>
    <row r="58" spans="2:12" ht="4.5" customHeight="1">
      <c r="B58" s="177"/>
      <c r="C58" s="177"/>
      <c r="D58" s="178"/>
      <c r="E58" s="178"/>
      <c r="F58" s="178"/>
      <c r="G58" s="127"/>
      <c r="H58" s="127"/>
      <c r="I58" s="127"/>
      <c r="J58" s="127"/>
      <c r="K58" s="127"/>
      <c r="L58" s="127"/>
    </row>
    <row r="59" spans="2:12" ht="12.75" customHeight="1">
      <c r="B59" s="178" t="s">
        <v>872</v>
      </c>
      <c r="C59" s="178"/>
      <c r="D59" s="178"/>
      <c r="E59" s="178"/>
      <c r="F59" s="179"/>
      <c r="G59" s="179"/>
      <c r="H59" s="179"/>
      <c r="I59" s="179"/>
      <c r="J59" s="179"/>
      <c r="K59" s="179"/>
      <c r="L59" s="179"/>
    </row>
    <row r="60" spans="2:12" ht="12.75" customHeight="1">
      <c r="B60" s="555"/>
      <c r="C60" s="555"/>
      <c r="D60" s="555"/>
      <c r="E60" s="555"/>
      <c r="F60" s="34"/>
      <c r="G60" s="34"/>
      <c r="H60" s="34"/>
      <c r="I60" s="34"/>
      <c r="J60" s="34"/>
      <c r="K60" s="34"/>
      <c r="L60" s="34"/>
    </row>
    <row r="61" spans="2:12" ht="12.75" customHeight="1">
      <c r="B61" s="34"/>
      <c r="C61" s="34"/>
      <c r="D61" s="34"/>
      <c r="E61" s="34"/>
      <c r="F61" s="34"/>
      <c r="G61" s="34"/>
      <c r="H61" s="34"/>
      <c r="I61" s="34"/>
      <c r="J61" s="34"/>
      <c r="K61" s="34"/>
      <c r="L61" s="34"/>
    </row>
    <row r="62" spans="2:12" ht="12.75" customHeight="1">
      <c r="B62" s="34"/>
      <c r="C62" s="34"/>
      <c r="D62" s="34"/>
      <c r="E62" s="34"/>
      <c r="F62" s="34"/>
      <c r="G62" s="34"/>
      <c r="H62" s="34"/>
      <c r="I62" s="34"/>
      <c r="J62" s="34"/>
      <c r="K62" s="34"/>
      <c r="L62" s="34"/>
    </row>
    <row r="63" spans="2:12" ht="12.75" customHeight="1">
      <c r="B63" s="34"/>
      <c r="C63" s="34"/>
      <c r="D63" s="34"/>
      <c r="E63" s="34"/>
      <c r="F63" s="34"/>
      <c r="G63" s="34"/>
      <c r="H63" s="34"/>
      <c r="I63" s="34"/>
      <c r="J63" s="34"/>
      <c r="K63" s="34"/>
      <c r="L63" s="34"/>
    </row>
    <row r="64" spans="2:12" ht="12.75" customHeight="1">
      <c r="B64" s="34"/>
      <c r="C64" s="34"/>
      <c r="D64" s="34"/>
      <c r="E64" s="34"/>
      <c r="F64" s="34"/>
      <c r="G64" s="34"/>
      <c r="H64" s="34"/>
      <c r="I64" s="34"/>
      <c r="J64" s="34"/>
      <c r="K64" s="34"/>
      <c r="L64" s="34"/>
    </row>
    <row r="65" spans="2:12" ht="12.75" customHeight="1">
      <c r="B65" s="34"/>
      <c r="C65" s="34"/>
      <c r="D65" s="34"/>
      <c r="E65" s="34"/>
      <c r="F65" s="34"/>
      <c r="G65" s="34"/>
      <c r="H65" s="34"/>
      <c r="I65" s="34"/>
      <c r="J65" s="34"/>
      <c r="K65" s="34"/>
      <c r="L65" s="34"/>
    </row>
    <row r="66" spans="2:12" ht="12.75" customHeight="1">
      <c r="B66" s="34"/>
      <c r="C66" s="34"/>
      <c r="D66" s="34"/>
      <c r="E66" s="34"/>
      <c r="F66" s="34"/>
      <c r="G66" s="34"/>
      <c r="H66" s="34"/>
      <c r="I66" s="34"/>
      <c r="J66" s="34"/>
      <c r="K66" s="34"/>
      <c r="L66" s="34"/>
    </row>
    <row r="67" spans="2:12" ht="12.75" customHeight="1">
      <c r="B67" s="34"/>
      <c r="C67" s="34"/>
      <c r="D67" s="34"/>
      <c r="E67" s="34"/>
      <c r="F67" s="34"/>
      <c r="G67" s="34"/>
      <c r="H67" s="34"/>
      <c r="I67" s="34"/>
      <c r="J67" s="34"/>
      <c r="K67" s="34"/>
      <c r="L67" s="34"/>
    </row>
    <row r="68" spans="2:12" ht="12.75" customHeight="1">
      <c r="B68" s="34"/>
      <c r="C68" s="34"/>
      <c r="D68" s="34"/>
      <c r="E68" s="34"/>
      <c r="F68" s="34"/>
      <c r="G68" s="34"/>
      <c r="H68" s="34"/>
      <c r="I68" s="34"/>
      <c r="J68" s="34"/>
      <c r="K68" s="34"/>
      <c r="L68" s="34"/>
    </row>
    <row r="69" spans="2:12" ht="12.75" customHeight="1">
      <c r="B69" s="34"/>
      <c r="C69" s="34"/>
      <c r="D69" s="34"/>
      <c r="E69" s="34"/>
      <c r="F69" s="34"/>
      <c r="G69" s="34"/>
      <c r="H69" s="34"/>
      <c r="I69" s="34"/>
      <c r="J69" s="34"/>
      <c r="K69" s="34"/>
      <c r="L69" s="34"/>
    </row>
    <row r="70" spans="2:12" ht="12.75" customHeight="1">
      <c r="B70" s="34"/>
      <c r="C70" s="34"/>
      <c r="D70" s="34"/>
      <c r="E70" s="34"/>
      <c r="F70" s="34"/>
      <c r="G70" s="34"/>
      <c r="H70" s="34"/>
      <c r="I70" s="34"/>
      <c r="J70" s="34"/>
      <c r="K70" s="34"/>
      <c r="L70" s="34"/>
    </row>
    <row r="71" spans="2:12" ht="12.75" customHeight="1">
      <c r="B71" s="34"/>
      <c r="C71" s="34"/>
      <c r="D71" s="34"/>
      <c r="E71" s="34"/>
      <c r="F71" s="34"/>
      <c r="G71" s="34"/>
      <c r="H71" s="34"/>
      <c r="I71" s="34"/>
      <c r="J71" s="34"/>
      <c r="K71" s="34"/>
      <c r="L71" s="34"/>
    </row>
    <row r="72" spans="2:12" ht="12.75" customHeight="1">
      <c r="B72" s="34"/>
      <c r="C72" s="34"/>
      <c r="D72" s="34"/>
      <c r="E72" s="34"/>
      <c r="F72" s="34"/>
      <c r="G72" s="34"/>
      <c r="H72" s="34"/>
      <c r="I72" s="34"/>
      <c r="J72" s="34"/>
      <c r="K72" s="34"/>
      <c r="L72" s="34"/>
    </row>
    <row r="73" spans="2:12" ht="12.75" customHeight="1">
      <c r="B73" s="34"/>
      <c r="C73" s="34"/>
      <c r="D73" s="34"/>
      <c r="E73" s="34"/>
      <c r="F73" s="34"/>
      <c r="G73" s="34"/>
      <c r="H73" s="34"/>
      <c r="I73" s="34"/>
      <c r="J73" s="34"/>
      <c r="K73" s="34"/>
      <c r="L73" s="34"/>
    </row>
    <row r="74" spans="2:12" ht="12.75" customHeight="1">
      <c r="B74" s="34"/>
      <c r="C74" s="34"/>
      <c r="D74" s="34"/>
      <c r="E74" s="34"/>
      <c r="F74" s="34"/>
      <c r="G74" s="34"/>
      <c r="H74" s="34"/>
      <c r="I74" s="34"/>
      <c r="J74" s="34"/>
      <c r="K74" s="34"/>
      <c r="L74" s="34"/>
    </row>
    <row r="75" spans="2:12" ht="12.75" customHeight="1">
      <c r="B75" s="34"/>
      <c r="C75" s="34"/>
      <c r="D75" s="34"/>
      <c r="E75" s="34"/>
      <c r="F75" s="34"/>
      <c r="G75" s="34"/>
      <c r="H75" s="34"/>
      <c r="I75" s="34"/>
      <c r="J75" s="34"/>
      <c r="K75" s="34"/>
      <c r="L75" s="34"/>
    </row>
    <row r="76" spans="2:12" ht="12.75" customHeight="1">
      <c r="B76" s="34"/>
      <c r="C76" s="34"/>
      <c r="D76" s="34"/>
      <c r="E76" s="34"/>
      <c r="F76" s="34"/>
      <c r="G76" s="34"/>
      <c r="H76" s="34"/>
      <c r="I76" s="34"/>
      <c r="J76" s="34"/>
      <c r="K76" s="34"/>
      <c r="L76" s="34"/>
    </row>
    <row r="77" spans="2:12" ht="12.75" customHeight="1">
      <c r="B77" s="34"/>
      <c r="C77" s="34"/>
      <c r="D77" s="34"/>
      <c r="E77" s="34"/>
      <c r="F77" s="34"/>
      <c r="G77" s="34"/>
      <c r="H77" s="34"/>
      <c r="I77" s="34"/>
      <c r="J77" s="34"/>
      <c r="K77" s="34"/>
      <c r="L77" s="34"/>
    </row>
    <row r="78" spans="2:12" ht="12.75" customHeight="1">
      <c r="B78" s="34"/>
      <c r="C78" s="34"/>
      <c r="D78" s="34"/>
      <c r="E78" s="34"/>
      <c r="F78" s="34"/>
      <c r="G78" s="34"/>
      <c r="H78" s="34"/>
      <c r="I78" s="34"/>
      <c r="J78" s="34"/>
      <c r="K78" s="34"/>
      <c r="L78" s="34"/>
    </row>
    <row r="79" spans="2:12" ht="12.75" customHeight="1">
      <c r="B79" s="34"/>
      <c r="C79" s="34"/>
      <c r="D79" s="34"/>
      <c r="E79" s="34"/>
      <c r="F79" s="34"/>
      <c r="G79" s="34"/>
      <c r="H79" s="34"/>
      <c r="I79" s="34"/>
      <c r="J79" s="34"/>
      <c r="K79" s="34"/>
      <c r="L79" s="34"/>
    </row>
    <row r="80" spans="2:12" ht="12.75" customHeight="1">
      <c r="B80" s="34"/>
      <c r="C80" s="34"/>
      <c r="D80" s="34"/>
      <c r="E80" s="34"/>
      <c r="F80" s="34"/>
      <c r="G80" s="34"/>
      <c r="H80" s="34"/>
      <c r="I80" s="34"/>
      <c r="J80" s="34"/>
      <c r="K80" s="34"/>
      <c r="L80" s="34"/>
    </row>
    <row r="81" spans="2:12" ht="12.75" customHeight="1">
      <c r="B81" s="34"/>
      <c r="C81" s="34"/>
      <c r="D81" s="34"/>
      <c r="E81" s="34"/>
      <c r="F81" s="34"/>
      <c r="G81" s="34"/>
      <c r="H81" s="34"/>
      <c r="I81" s="34"/>
      <c r="J81" s="34"/>
      <c r="K81" s="34"/>
      <c r="L81" s="34"/>
    </row>
    <row r="82" spans="2:12" ht="12.75" customHeight="1">
      <c r="B82" s="34"/>
      <c r="C82" s="34"/>
      <c r="D82" s="34"/>
      <c r="E82" s="34"/>
      <c r="F82" s="34"/>
      <c r="G82" s="34"/>
      <c r="H82" s="34"/>
      <c r="I82" s="34"/>
      <c r="J82" s="34"/>
      <c r="K82" s="34"/>
      <c r="L82" s="34"/>
    </row>
    <row r="83" spans="2:12" ht="12.75" customHeight="1">
      <c r="B83" s="34"/>
      <c r="C83" s="34"/>
      <c r="D83" s="34"/>
      <c r="E83" s="34"/>
      <c r="F83" s="34"/>
      <c r="G83" s="34"/>
      <c r="H83" s="34"/>
      <c r="I83" s="34"/>
      <c r="J83" s="34"/>
      <c r="K83" s="34"/>
      <c r="L83" s="34"/>
    </row>
    <row r="84" spans="2:12" ht="12.75" customHeight="1">
      <c r="B84" s="34"/>
      <c r="C84" s="34"/>
      <c r="D84" s="34"/>
      <c r="E84" s="34"/>
      <c r="F84" s="34"/>
      <c r="G84" s="34"/>
      <c r="H84" s="34"/>
      <c r="I84" s="34"/>
      <c r="J84" s="34"/>
      <c r="K84" s="34"/>
      <c r="L84" s="34"/>
    </row>
    <row r="85" spans="2:12" ht="12.75" customHeight="1">
      <c r="B85" s="34"/>
      <c r="C85" s="34"/>
      <c r="D85" s="34"/>
      <c r="E85" s="34"/>
      <c r="F85" s="34"/>
      <c r="G85" s="34"/>
      <c r="H85" s="34"/>
      <c r="I85" s="34"/>
      <c r="J85" s="34"/>
      <c r="K85" s="34"/>
      <c r="L85" s="34"/>
    </row>
    <row r="86" spans="2:12" ht="12.75" customHeight="1">
      <c r="B86" s="34"/>
      <c r="C86" s="34"/>
      <c r="D86" s="34"/>
      <c r="E86" s="34"/>
      <c r="F86" s="34"/>
      <c r="G86" s="34"/>
      <c r="H86" s="34"/>
      <c r="I86" s="34"/>
      <c r="J86" s="34"/>
      <c r="K86" s="34"/>
      <c r="L86" s="34"/>
    </row>
    <row r="87" spans="2:12" ht="12.75" customHeight="1">
      <c r="B87" s="34"/>
      <c r="C87" s="34"/>
      <c r="D87" s="34"/>
      <c r="E87" s="34"/>
      <c r="F87" s="34"/>
      <c r="G87" s="34"/>
      <c r="H87" s="34"/>
      <c r="I87" s="34"/>
      <c r="J87" s="34"/>
      <c r="K87" s="34"/>
      <c r="L87" s="34"/>
    </row>
    <row r="88" spans="2:12" ht="12.75" customHeight="1">
      <c r="B88" s="34"/>
      <c r="C88" s="34"/>
      <c r="D88" s="34"/>
      <c r="E88" s="34"/>
      <c r="F88" s="34"/>
      <c r="G88" s="34"/>
      <c r="H88" s="34"/>
      <c r="I88" s="34"/>
      <c r="J88" s="34"/>
      <c r="K88" s="34"/>
      <c r="L88" s="34"/>
    </row>
    <row r="89" spans="2:12" ht="12.75" customHeight="1">
      <c r="B89" s="34"/>
      <c r="C89" s="34"/>
      <c r="D89" s="34"/>
      <c r="E89" s="34"/>
      <c r="F89" s="34"/>
      <c r="G89" s="34"/>
      <c r="H89" s="34"/>
      <c r="I89" s="34"/>
      <c r="J89" s="34"/>
      <c r="K89" s="34"/>
      <c r="L89" s="34"/>
    </row>
    <row r="90" spans="2:12" ht="12.75" customHeight="1">
      <c r="B90" s="34"/>
      <c r="C90" s="34"/>
      <c r="D90" s="34"/>
      <c r="E90" s="34"/>
      <c r="F90" s="34"/>
      <c r="G90" s="34"/>
      <c r="H90" s="34"/>
      <c r="I90" s="34"/>
      <c r="J90" s="34"/>
      <c r="K90" s="34"/>
      <c r="L90" s="34"/>
    </row>
    <row r="91" spans="2:12" ht="12.75" customHeight="1">
      <c r="B91" s="34"/>
      <c r="C91" s="34"/>
      <c r="D91" s="34"/>
      <c r="E91" s="34"/>
      <c r="F91" s="34"/>
      <c r="G91" s="34"/>
      <c r="H91" s="34"/>
      <c r="I91" s="34"/>
      <c r="J91" s="34"/>
      <c r="K91" s="34"/>
      <c r="L91" s="34"/>
    </row>
    <row r="92" spans="2:12" ht="12.75" customHeight="1">
      <c r="B92" s="34"/>
      <c r="C92" s="34"/>
      <c r="D92" s="34"/>
      <c r="E92" s="34"/>
      <c r="F92" s="34"/>
      <c r="G92" s="34"/>
      <c r="H92" s="34"/>
      <c r="I92" s="34"/>
      <c r="J92" s="34"/>
      <c r="K92" s="34"/>
      <c r="L92" s="34"/>
    </row>
    <row r="93" spans="2:12" ht="12.75" customHeight="1">
      <c r="B93" s="34"/>
      <c r="C93" s="34"/>
      <c r="D93" s="34"/>
      <c r="E93" s="34"/>
      <c r="F93" s="34"/>
      <c r="G93" s="34"/>
      <c r="H93" s="34"/>
      <c r="I93" s="34"/>
      <c r="J93" s="34"/>
      <c r="K93" s="34"/>
      <c r="L93" s="34"/>
    </row>
    <row r="94" spans="2:12" ht="12.75" customHeight="1">
      <c r="B94" s="34"/>
      <c r="C94" s="34"/>
      <c r="D94" s="34"/>
      <c r="E94" s="34"/>
      <c r="F94" s="34"/>
      <c r="G94" s="34"/>
      <c r="H94" s="34"/>
      <c r="I94" s="34"/>
      <c r="J94" s="34"/>
      <c r="K94" s="34"/>
      <c r="L94" s="34"/>
    </row>
    <row r="95" spans="2:12" ht="12.75" customHeight="1">
      <c r="B95" s="34"/>
      <c r="C95" s="34"/>
      <c r="D95" s="34"/>
      <c r="E95" s="34"/>
      <c r="F95" s="34"/>
      <c r="G95" s="34"/>
      <c r="H95" s="34"/>
      <c r="I95" s="34"/>
      <c r="J95" s="34"/>
      <c r="K95" s="34"/>
      <c r="L95" s="34"/>
    </row>
    <row r="96" spans="2:12" ht="12.75" customHeight="1">
      <c r="B96" s="34"/>
      <c r="C96" s="34"/>
      <c r="D96" s="34"/>
      <c r="E96" s="34"/>
      <c r="F96" s="34"/>
      <c r="G96" s="34"/>
      <c r="H96" s="34"/>
      <c r="I96" s="34"/>
      <c r="J96" s="34"/>
      <c r="K96" s="34"/>
      <c r="L96" s="34"/>
    </row>
    <row r="97" spans="2:12" ht="12.75" customHeight="1">
      <c r="B97" s="34"/>
      <c r="C97" s="34"/>
      <c r="D97" s="34"/>
      <c r="E97" s="34"/>
      <c r="F97" s="34"/>
      <c r="G97" s="34"/>
      <c r="H97" s="34"/>
      <c r="I97" s="34"/>
      <c r="J97" s="34"/>
      <c r="K97" s="34"/>
      <c r="L97" s="34"/>
    </row>
    <row r="98" spans="2:12" ht="12.75" customHeight="1">
      <c r="B98" s="34"/>
      <c r="C98" s="34"/>
      <c r="D98" s="34"/>
      <c r="E98" s="34"/>
      <c r="F98" s="34"/>
      <c r="G98" s="34"/>
      <c r="H98" s="34"/>
      <c r="I98" s="34"/>
      <c r="J98" s="34"/>
      <c r="K98" s="34"/>
      <c r="L98" s="34"/>
    </row>
    <row r="99" spans="2:12" ht="12.75" customHeight="1">
      <c r="B99" s="34"/>
      <c r="C99" s="34"/>
      <c r="D99" s="34"/>
      <c r="E99" s="34"/>
      <c r="F99" s="34"/>
      <c r="G99" s="34"/>
      <c r="H99" s="34"/>
      <c r="I99" s="34"/>
      <c r="J99" s="34"/>
      <c r="K99" s="34"/>
      <c r="L99" s="34"/>
    </row>
    <row r="100" spans="2:12" ht="12.75" customHeight="1">
      <c r="B100" s="34"/>
      <c r="C100" s="34"/>
      <c r="D100" s="34"/>
      <c r="E100" s="34"/>
      <c r="F100" s="34"/>
      <c r="G100" s="34"/>
      <c r="H100" s="34"/>
      <c r="I100" s="34"/>
      <c r="J100" s="34"/>
      <c r="K100" s="34"/>
      <c r="L100" s="34"/>
    </row>
    <row r="101" spans="2:12" ht="12.75" customHeight="1">
      <c r="B101" s="34"/>
      <c r="C101" s="34"/>
      <c r="D101" s="34"/>
      <c r="E101" s="34"/>
      <c r="F101" s="34"/>
      <c r="G101" s="34"/>
      <c r="H101" s="34"/>
      <c r="I101" s="34"/>
      <c r="J101" s="34"/>
      <c r="K101" s="34"/>
      <c r="L101" s="34"/>
    </row>
    <row r="102" spans="2:12" ht="12.75" customHeight="1">
      <c r="B102" s="34"/>
      <c r="C102" s="34"/>
      <c r="D102" s="34"/>
      <c r="E102" s="34"/>
      <c r="F102" s="34"/>
      <c r="G102" s="34"/>
      <c r="H102" s="34"/>
      <c r="I102" s="34"/>
      <c r="J102" s="34"/>
      <c r="K102" s="34"/>
      <c r="L102" s="34"/>
    </row>
    <row r="103" spans="2:12" ht="12.75" customHeight="1">
      <c r="B103" s="34"/>
      <c r="C103" s="34"/>
      <c r="D103" s="34"/>
      <c r="E103" s="34"/>
      <c r="F103" s="34"/>
      <c r="G103" s="34"/>
      <c r="H103" s="34"/>
      <c r="I103" s="34"/>
      <c r="J103" s="34"/>
      <c r="K103" s="34"/>
      <c r="L103" s="34"/>
    </row>
    <row r="104" spans="2:12" ht="12.75" customHeight="1">
      <c r="B104" s="34"/>
      <c r="C104" s="34"/>
      <c r="D104" s="34"/>
      <c r="E104" s="34"/>
      <c r="F104" s="34"/>
      <c r="G104" s="34"/>
      <c r="H104" s="34"/>
      <c r="I104" s="34"/>
      <c r="J104" s="34"/>
      <c r="K104" s="34"/>
      <c r="L104" s="34"/>
    </row>
    <row r="105" spans="2:12" ht="12.75" customHeight="1">
      <c r="B105" s="34"/>
      <c r="C105" s="34"/>
      <c r="D105" s="34"/>
      <c r="E105" s="34"/>
      <c r="F105" s="34"/>
      <c r="G105" s="34"/>
      <c r="H105" s="34"/>
      <c r="I105" s="34"/>
      <c r="J105" s="34"/>
      <c r="K105" s="34"/>
      <c r="L105" s="34"/>
    </row>
    <row r="106" spans="2:12" ht="12.75" customHeight="1">
      <c r="B106" s="34"/>
      <c r="C106" s="34"/>
      <c r="D106" s="34"/>
      <c r="E106" s="34"/>
      <c r="F106" s="34"/>
      <c r="G106" s="34"/>
      <c r="H106" s="34"/>
      <c r="I106" s="34"/>
      <c r="J106" s="34"/>
      <c r="K106" s="34"/>
      <c r="L106" s="34"/>
    </row>
    <row r="107" spans="2:12" ht="12.75" customHeight="1">
      <c r="B107" s="34"/>
      <c r="C107" s="34"/>
      <c r="D107" s="34"/>
      <c r="E107" s="34"/>
      <c r="F107" s="34"/>
      <c r="G107" s="34"/>
      <c r="H107" s="34"/>
      <c r="I107" s="34"/>
      <c r="J107" s="34"/>
      <c r="K107" s="34"/>
      <c r="L107" s="34"/>
    </row>
    <row r="108" spans="2:12" ht="12.75" customHeight="1">
      <c r="B108" s="34"/>
      <c r="C108" s="34"/>
      <c r="D108" s="34"/>
      <c r="E108" s="34"/>
      <c r="F108" s="34"/>
      <c r="G108" s="34"/>
      <c r="H108" s="34"/>
      <c r="I108" s="34"/>
      <c r="J108" s="34"/>
      <c r="K108" s="34"/>
      <c r="L108" s="34"/>
    </row>
    <row r="109" spans="2:12" ht="12.75" customHeight="1">
      <c r="B109" s="34"/>
      <c r="C109" s="34"/>
      <c r="D109" s="34"/>
      <c r="E109" s="34"/>
      <c r="F109" s="34"/>
      <c r="G109" s="34"/>
      <c r="H109" s="34"/>
      <c r="I109" s="34"/>
      <c r="J109" s="34"/>
      <c r="K109" s="34"/>
      <c r="L109" s="34"/>
    </row>
    <row r="110" spans="2:12" ht="12.75" customHeight="1">
      <c r="B110" s="34"/>
      <c r="C110" s="34"/>
      <c r="D110" s="34"/>
      <c r="E110" s="34"/>
      <c r="F110" s="34"/>
      <c r="G110" s="34"/>
      <c r="H110" s="34"/>
      <c r="I110" s="34"/>
      <c r="J110" s="34"/>
      <c r="K110" s="34"/>
      <c r="L110" s="34"/>
    </row>
    <row r="111" spans="2:12" ht="12.75" customHeight="1">
      <c r="B111" s="34"/>
      <c r="C111" s="34"/>
      <c r="D111" s="34"/>
      <c r="E111" s="34"/>
      <c r="F111" s="34"/>
      <c r="G111" s="34"/>
      <c r="H111" s="34"/>
      <c r="I111" s="34"/>
      <c r="J111" s="34"/>
      <c r="K111" s="34"/>
      <c r="L111" s="34"/>
    </row>
    <row r="112" spans="2:12" ht="12.75" customHeight="1">
      <c r="B112" s="34"/>
      <c r="C112" s="34"/>
      <c r="D112" s="34"/>
      <c r="E112" s="34"/>
      <c r="F112" s="34"/>
      <c r="G112" s="34"/>
      <c r="H112" s="34"/>
      <c r="I112" s="34"/>
      <c r="J112" s="34"/>
      <c r="K112" s="34"/>
      <c r="L112" s="34"/>
    </row>
    <row r="113" spans="2:12" ht="12.75" customHeight="1">
      <c r="B113" s="34"/>
      <c r="C113" s="34"/>
      <c r="D113" s="34"/>
      <c r="E113" s="34"/>
      <c r="F113" s="34"/>
      <c r="G113" s="34"/>
      <c r="H113" s="34"/>
      <c r="I113" s="34"/>
      <c r="J113" s="34"/>
      <c r="K113" s="34"/>
      <c r="L113" s="34"/>
    </row>
    <row r="114" spans="2:12" ht="12.75" customHeight="1">
      <c r="B114" s="34"/>
      <c r="C114" s="34"/>
      <c r="D114" s="34"/>
      <c r="E114" s="34"/>
      <c r="F114" s="34"/>
      <c r="G114" s="34"/>
      <c r="H114" s="34"/>
      <c r="I114" s="34"/>
      <c r="J114" s="34"/>
      <c r="K114" s="34"/>
      <c r="L114" s="34"/>
    </row>
  </sheetData>
  <sheetProtection password="DCD0" sheet="1" objects="1" scenarios="1"/>
  <mergeCells count="62">
    <mergeCell ref="K53:L53"/>
    <mergeCell ref="I53:J53"/>
    <mergeCell ref="G7:H7"/>
    <mergeCell ref="G8:H8"/>
    <mergeCell ref="G13:H13"/>
    <mergeCell ref="G12:H12"/>
    <mergeCell ref="G15:H15"/>
    <mergeCell ref="G14:H14"/>
    <mergeCell ref="K13:L13"/>
    <mergeCell ref="K14:L14"/>
    <mergeCell ref="I56:J56"/>
    <mergeCell ref="C54:H54"/>
    <mergeCell ref="I52:J52"/>
    <mergeCell ref="I54:J54"/>
    <mergeCell ref="I55:J55"/>
    <mergeCell ref="C30:F30"/>
    <mergeCell ref="G11:H11"/>
    <mergeCell ref="C19:F19"/>
    <mergeCell ref="G19:H19"/>
    <mergeCell ref="C21:F21"/>
    <mergeCell ref="G16:H16"/>
    <mergeCell ref="G17:H17"/>
    <mergeCell ref="I19:J19"/>
    <mergeCell ref="I16:J16"/>
    <mergeCell ref="I17:J17"/>
    <mergeCell ref="K16:L16"/>
    <mergeCell ref="K17:L17"/>
    <mergeCell ref="I20:J20"/>
    <mergeCell ref="K5:L5"/>
    <mergeCell ref="K9:L9"/>
    <mergeCell ref="K20:L20"/>
    <mergeCell ref="I5:J5"/>
    <mergeCell ref="K19:L19"/>
    <mergeCell ref="K15:L15"/>
    <mergeCell ref="I11:J11"/>
    <mergeCell ref="K11:L11"/>
    <mergeCell ref="K12:L12"/>
    <mergeCell ref="I6:J6"/>
    <mergeCell ref="I9:J9"/>
    <mergeCell ref="G5:H5"/>
    <mergeCell ref="G6:H6"/>
    <mergeCell ref="G9:H9"/>
    <mergeCell ref="B3:L3"/>
    <mergeCell ref="G55:H55"/>
    <mergeCell ref="G56:H56"/>
    <mergeCell ref="K54:L54"/>
    <mergeCell ref="K55:L55"/>
    <mergeCell ref="K56:L56"/>
    <mergeCell ref="B4:L4"/>
    <mergeCell ref="I13:J13"/>
    <mergeCell ref="I14:J14"/>
    <mergeCell ref="I15:J15"/>
    <mergeCell ref="D2:F2"/>
    <mergeCell ref="G52:H52"/>
    <mergeCell ref="K52:L52"/>
    <mergeCell ref="B60:E60"/>
    <mergeCell ref="I7:J7"/>
    <mergeCell ref="I8:J8"/>
    <mergeCell ref="K6:L6"/>
    <mergeCell ref="K7:L7"/>
    <mergeCell ref="K8:L8"/>
    <mergeCell ref="I12:J12"/>
  </mergeCells>
  <printOptions/>
  <pageMargins left="0.86" right="0.72" top="0.5" bottom="0.41" header="0.28" footer="0.29"/>
  <pageSetup horizontalDpi="300" verticalDpi="300" orientation="landscape" paperSize="9" scale="68" r:id="rId2"/>
  <headerFooter alignWithMargins="0">
    <oddHeader>&amp;R
&amp;"Times New Roman,Normal"QUADRO 07&amp;"Arial,Normal"
</oddHeader>
  </headerFooter>
  <legacyDrawing r:id="rId1"/>
</worksheet>
</file>

<file path=xl/worksheets/sheet2.xml><?xml version="1.0" encoding="utf-8"?>
<worksheet xmlns="http://schemas.openxmlformats.org/spreadsheetml/2006/main" xmlns:r="http://schemas.openxmlformats.org/officeDocument/2006/relationships">
  <sheetPr codeName="Plan13"/>
  <dimension ref="B2:M123"/>
  <sheetViews>
    <sheetView showGridLines="0" showRowColHeaders="0" workbookViewId="0" topLeftCell="A1">
      <selection activeCell="A1" sqref="A1"/>
    </sheetView>
  </sheetViews>
  <sheetFormatPr defaultColWidth="9.140625" defaultRowHeight="12.75"/>
  <cols>
    <col min="1" max="1" width="3.7109375" style="0" customWidth="1"/>
    <col min="2" max="9" width="9.7109375" style="0" customWidth="1"/>
    <col min="10" max="10" width="12.28125" style="0" customWidth="1"/>
    <col min="11" max="11" width="2.7109375" style="0" customWidth="1"/>
    <col min="12" max="16384" width="0" style="0" hidden="1" customWidth="1"/>
  </cols>
  <sheetData>
    <row r="2" spans="2:10" ht="12.75">
      <c r="B2" s="372"/>
      <c r="C2" s="372"/>
      <c r="D2" s="372"/>
      <c r="E2" s="372"/>
      <c r="F2" s="372"/>
      <c r="G2" s="372"/>
      <c r="H2" s="372"/>
      <c r="I2" s="372"/>
      <c r="J2" s="372"/>
    </row>
    <row r="3" spans="2:13" ht="15.75">
      <c r="B3" s="442" t="s">
        <v>849</v>
      </c>
      <c r="C3" s="442"/>
      <c r="D3" s="442"/>
      <c r="E3" s="442"/>
      <c r="F3" s="442"/>
      <c r="G3" s="442"/>
      <c r="H3" s="442"/>
      <c r="I3" s="442"/>
      <c r="J3" s="442"/>
      <c r="K3" s="302"/>
      <c r="L3" s="302"/>
      <c r="M3" s="302"/>
    </row>
    <row r="4" spans="2:10" ht="15">
      <c r="B4" s="373"/>
      <c r="C4" s="373"/>
      <c r="D4" s="373"/>
      <c r="E4" s="373"/>
      <c r="F4" s="373"/>
      <c r="G4" s="373"/>
      <c r="H4" s="373"/>
      <c r="I4" s="373"/>
      <c r="J4" s="373"/>
    </row>
    <row r="5" spans="2:10" ht="5.25" customHeight="1">
      <c r="B5" s="373"/>
      <c r="C5" s="373"/>
      <c r="D5" s="373"/>
      <c r="E5" s="373"/>
      <c r="F5" s="373"/>
      <c r="G5" s="373"/>
      <c r="H5" s="373"/>
      <c r="I5" s="373"/>
      <c r="J5" s="373"/>
    </row>
    <row r="6" spans="2:10" ht="12.75">
      <c r="B6" s="433" t="s">
        <v>832</v>
      </c>
      <c r="C6" s="433"/>
      <c r="D6" s="433"/>
      <c r="E6" s="433"/>
      <c r="F6" s="433"/>
      <c r="G6" s="433"/>
      <c r="H6" s="433"/>
      <c r="I6" s="433"/>
      <c r="J6" s="433"/>
    </row>
    <row r="7" spans="2:10" ht="12.75">
      <c r="B7" s="433"/>
      <c r="C7" s="433"/>
      <c r="D7" s="433"/>
      <c r="E7" s="433"/>
      <c r="F7" s="433"/>
      <c r="G7" s="433"/>
      <c r="H7" s="433"/>
      <c r="I7" s="433"/>
      <c r="J7" s="433"/>
    </row>
    <row r="8" spans="2:10" ht="28.5" customHeight="1">
      <c r="B8" s="433"/>
      <c r="C8" s="433"/>
      <c r="D8" s="433"/>
      <c r="E8" s="433"/>
      <c r="F8" s="433"/>
      <c r="G8" s="433"/>
      <c r="H8" s="433"/>
      <c r="I8" s="433"/>
      <c r="J8" s="433"/>
    </row>
    <row r="9" spans="2:10" ht="15">
      <c r="B9" s="373"/>
      <c r="C9" s="373"/>
      <c r="D9" s="373"/>
      <c r="E9" s="373"/>
      <c r="F9" s="373"/>
      <c r="G9" s="373"/>
      <c r="H9" s="373"/>
      <c r="I9" s="373"/>
      <c r="J9" s="373"/>
    </row>
    <row r="10" spans="2:10" ht="15.75">
      <c r="B10" s="374" t="s">
        <v>829</v>
      </c>
      <c r="C10" s="374"/>
      <c r="D10" s="374"/>
      <c r="E10" s="373"/>
      <c r="F10" s="373"/>
      <c r="G10" s="373"/>
      <c r="H10" s="373"/>
      <c r="I10" s="373"/>
      <c r="J10" s="373"/>
    </row>
    <row r="11" spans="2:10" ht="15.75">
      <c r="B11" s="374" t="s">
        <v>830</v>
      </c>
      <c r="C11" s="374"/>
      <c r="D11" s="374"/>
      <c r="E11" s="373"/>
      <c r="F11" s="373"/>
      <c r="G11" s="373"/>
      <c r="H11" s="373"/>
      <c r="I11" s="373"/>
      <c r="J11" s="373"/>
    </row>
    <row r="12" spans="2:10" ht="15.75">
      <c r="B12" s="374" t="s">
        <v>831</v>
      </c>
      <c r="C12" s="374"/>
      <c r="D12" s="374"/>
      <c r="E12" s="373"/>
      <c r="F12" s="373"/>
      <c r="G12" s="373"/>
      <c r="H12" s="373"/>
      <c r="I12" s="373"/>
      <c r="J12" s="373"/>
    </row>
    <row r="13" spans="2:10" ht="15.75">
      <c r="B13" s="374" t="s">
        <v>823</v>
      </c>
      <c r="C13" s="374"/>
      <c r="D13" s="374"/>
      <c r="E13" s="373"/>
      <c r="F13" s="373"/>
      <c r="G13" s="373"/>
      <c r="H13" s="373"/>
      <c r="I13" s="373"/>
      <c r="J13" s="373"/>
    </row>
    <row r="14" spans="2:10" ht="15.75">
      <c r="B14" s="374" t="s">
        <v>824</v>
      </c>
      <c r="C14" s="374"/>
      <c r="D14" s="374"/>
      <c r="E14" s="373"/>
      <c r="F14" s="373"/>
      <c r="G14" s="373"/>
      <c r="H14" s="373"/>
      <c r="I14" s="373"/>
      <c r="J14" s="373"/>
    </row>
    <row r="15" spans="2:10" ht="15.75">
      <c r="B15" s="374" t="s">
        <v>825</v>
      </c>
      <c r="C15" s="374"/>
      <c r="D15" s="374"/>
      <c r="E15" s="373"/>
      <c r="F15" s="373"/>
      <c r="G15" s="373"/>
      <c r="H15" s="373"/>
      <c r="I15" s="373"/>
      <c r="J15" s="373"/>
    </row>
    <row r="16" spans="2:10" ht="15.75">
      <c r="B16" s="374" t="s">
        <v>826</v>
      </c>
      <c r="C16" s="374"/>
      <c r="D16" s="374"/>
      <c r="E16" s="373"/>
      <c r="F16" s="373"/>
      <c r="G16" s="373"/>
      <c r="H16" s="373"/>
      <c r="I16" s="373"/>
      <c r="J16" s="373"/>
    </row>
    <row r="17" spans="2:10" ht="15.75">
      <c r="B17" s="374" t="s">
        <v>827</v>
      </c>
      <c r="C17" s="374"/>
      <c r="D17" s="374"/>
      <c r="E17" s="373"/>
      <c r="F17" s="373"/>
      <c r="G17" s="373"/>
      <c r="H17" s="373"/>
      <c r="I17" s="373"/>
      <c r="J17" s="373"/>
    </row>
    <row r="18" spans="2:10" ht="15.75">
      <c r="B18" s="374" t="s">
        <v>828</v>
      </c>
      <c r="C18" s="374"/>
      <c r="D18" s="374"/>
      <c r="E18" s="373"/>
      <c r="F18" s="373"/>
      <c r="G18" s="373"/>
      <c r="H18" s="373"/>
      <c r="I18" s="373"/>
      <c r="J18" s="373"/>
    </row>
    <row r="19" spans="2:10" ht="15">
      <c r="B19" s="373"/>
      <c r="C19" s="373"/>
      <c r="D19" s="373"/>
      <c r="E19" s="373"/>
      <c r="F19" s="373"/>
      <c r="G19" s="373"/>
      <c r="H19" s="373"/>
      <c r="I19" s="373"/>
      <c r="J19" s="373"/>
    </row>
    <row r="20" spans="2:10" ht="30" customHeight="1">
      <c r="B20" s="440" t="s">
        <v>892</v>
      </c>
      <c r="C20" s="441"/>
      <c r="D20" s="441"/>
      <c r="E20" s="441"/>
      <c r="F20" s="441"/>
      <c r="G20" s="441"/>
      <c r="H20" s="441"/>
      <c r="I20" s="441"/>
      <c r="J20" s="441"/>
    </row>
    <row r="21" spans="2:10" ht="15.75" customHeight="1">
      <c r="B21" s="373"/>
      <c r="C21" s="373"/>
      <c r="D21" s="373"/>
      <c r="E21" s="373"/>
      <c r="F21" s="373"/>
      <c r="G21" s="373"/>
      <c r="H21" s="373"/>
      <c r="I21" s="373"/>
      <c r="J21" s="373"/>
    </row>
    <row r="22" spans="2:10" ht="19.5" customHeight="1">
      <c r="B22" s="374" t="s">
        <v>837</v>
      </c>
      <c r="C22" s="373"/>
      <c r="D22" s="373"/>
      <c r="E22" s="373"/>
      <c r="F22" s="373"/>
      <c r="G22" s="373"/>
      <c r="H22" s="373"/>
      <c r="I22" s="373"/>
      <c r="J22" s="373"/>
    </row>
    <row r="23" spans="2:10" ht="60.75" customHeight="1">
      <c r="B23" s="432" t="s">
        <v>907</v>
      </c>
      <c r="C23" s="432"/>
      <c r="D23" s="432"/>
      <c r="E23" s="432"/>
      <c r="F23" s="432"/>
      <c r="G23" s="432"/>
      <c r="H23" s="432"/>
      <c r="I23" s="432"/>
      <c r="J23" s="432"/>
    </row>
    <row r="24" spans="2:10" ht="15" customHeight="1">
      <c r="B24" s="432"/>
      <c r="C24" s="432"/>
      <c r="D24" s="432"/>
      <c r="E24" s="432"/>
      <c r="F24" s="432"/>
      <c r="G24" s="432"/>
      <c r="H24" s="432"/>
      <c r="I24" s="432"/>
      <c r="J24" s="432"/>
    </row>
    <row r="25" spans="2:10" ht="0.75" customHeight="1">
      <c r="B25" s="375"/>
      <c r="C25" s="375"/>
      <c r="D25" s="375"/>
      <c r="E25" s="375"/>
      <c r="F25" s="375"/>
      <c r="G25" s="375"/>
      <c r="H25" s="375"/>
      <c r="I25" s="375"/>
      <c r="J25" s="375"/>
    </row>
    <row r="26" spans="2:10" s="371" customFormat="1" ht="3" customHeight="1">
      <c r="B26" s="376"/>
      <c r="C26" s="376"/>
      <c r="D26" s="376"/>
      <c r="E26" s="376"/>
      <c r="F26" s="376"/>
      <c r="G26" s="376"/>
      <c r="H26" s="376"/>
      <c r="I26" s="376"/>
      <c r="J26" s="376"/>
    </row>
    <row r="27" spans="2:11" ht="40.5" customHeight="1">
      <c r="B27" s="433" t="s">
        <v>836</v>
      </c>
      <c r="C27" s="433"/>
      <c r="D27" s="433"/>
      <c r="E27" s="433"/>
      <c r="F27" s="433"/>
      <c r="G27" s="433"/>
      <c r="H27" s="433"/>
      <c r="I27" s="433"/>
      <c r="J27" s="433"/>
      <c r="K27" s="303"/>
    </row>
    <row r="28" spans="2:10" ht="15">
      <c r="B28" s="373"/>
      <c r="C28" s="373"/>
      <c r="D28" s="373"/>
      <c r="E28" s="373"/>
      <c r="F28" s="373"/>
      <c r="G28" s="373"/>
      <c r="H28" s="373"/>
      <c r="I28" s="373"/>
      <c r="J28" s="373"/>
    </row>
    <row r="29" spans="2:10" ht="39" customHeight="1">
      <c r="B29" s="374" t="s">
        <v>838</v>
      </c>
      <c r="C29" s="373"/>
      <c r="D29" s="373"/>
      <c r="E29" s="373"/>
      <c r="F29" s="373"/>
      <c r="G29" s="373"/>
      <c r="H29" s="373"/>
      <c r="I29" s="373"/>
      <c r="J29" s="373"/>
    </row>
    <row r="30" spans="2:10" ht="24" customHeight="1">
      <c r="B30" s="373"/>
      <c r="C30" s="373"/>
      <c r="D30" s="373"/>
      <c r="E30" s="373"/>
      <c r="F30" s="373"/>
      <c r="G30" s="373"/>
      <c r="H30" s="373"/>
      <c r="I30" s="373"/>
      <c r="J30" s="373"/>
    </row>
    <row r="31" spans="2:10" ht="15" customHeight="1">
      <c r="B31" s="438" t="s">
        <v>877</v>
      </c>
      <c r="C31" s="438"/>
      <c r="D31" s="438"/>
      <c r="E31" s="438"/>
      <c r="F31" s="438"/>
      <c r="G31" s="438"/>
      <c r="H31" s="438"/>
      <c r="I31" s="438"/>
      <c r="J31" s="438"/>
    </row>
    <row r="32" spans="2:10" ht="19.5" customHeight="1">
      <c r="B32" s="438"/>
      <c r="C32" s="438"/>
      <c r="D32" s="438"/>
      <c r="E32" s="438"/>
      <c r="F32" s="438"/>
      <c r="G32" s="438"/>
      <c r="H32" s="438"/>
      <c r="I32" s="438"/>
      <c r="J32" s="438"/>
    </row>
    <row r="33" spans="2:10" ht="51.75" customHeight="1">
      <c r="B33" s="374" t="s">
        <v>839</v>
      </c>
      <c r="C33" s="373"/>
      <c r="D33" s="373"/>
      <c r="E33" s="373"/>
      <c r="F33" s="373"/>
      <c r="G33" s="373"/>
      <c r="H33" s="373"/>
      <c r="I33" s="373"/>
      <c r="J33" s="373"/>
    </row>
    <row r="34" spans="2:10" ht="9" customHeight="1">
      <c r="B34" s="373"/>
      <c r="C34" s="373"/>
      <c r="D34" s="373"/>
      <c r="E34" s="373"/>
      <c r="F34" s="373"/>
      <c r="G34" s="373"/>
      <c r="H34" s="373"/>
      <c r="I34" s="373"/>
      <c r="J34" s="373"/>
    </row>
    <row r="35" spans="2:10" ht="66" customHeight="1">
      <c r="B35" s="433" t="s">
        <v>878</v>
      </c>
      <c r="C35" s="433"/>
      <c r="D35" s="433"/>
      <c r="E35" s="433"/>
      <c r="F35" s="433"/>
      <c r="G35" s="433"/>
      <c r="H35" s="433"/>
      <c r="I35" s="433"/>
      <c r="J35" s="433"/>
    </row>
    <row r="36" spans="2:10" ht="85.5" customHeight="1">
      <c r="B36" s="433" t="s">
        <v>833</v>
      </c>
      <c r="C36" s="433"/>
      <c r="D36" s="433"/>
      <c r="E36" s="433"/>
      <c r="F36" s="433"/>
      <c r="G36" s="433"/>
      <c r="H36" s="433"/>
      <c r="I36" s="433"/>
      <c r="J36" s="433"/>
    </row>
    <row r="37" spans="2:10" ht="27.75" customHeight="1">
      <c r="B37" s="373" t="s">
        <v>834</v>
      </c>
      <c r="C37" s="373"/>
      <c r="D37" s="373"/>
      <c r="E37" s="373"/>
      <c r="F37" s="373"/>
      <c r="G37" s="373"/>
      <c r="H37" s="373"/>
      <c r="I37" s="373"/>
      <c r="J37" s="373"/>
    </row>
    <row r="38" spans="2:10" ht="39" customHeight="1">
      <c r="B38" s="439" t="s">
        <v>840</v>
      </c>
      <c r="C38" s="436"/>
      <c r="D38" s="436"/>
      <c r="E38" s="436"/>
      <c r="F38" s="436"/>
      <c r="G38" s="436"/>
      <c r="H38" s="436"/>
      <c r="I38" s="436"/>
      <c r="J38" s="436"/>
    </row>
    <row r="39" spans="2:10" ht="15">
      <c r="B39" s="373"/>
      <c r="C39" s="373"/>
      <c r="D39" s="373"/>
      <c r="E39" s="373"/>
      <c r="F39" s="373"/>
      <c r="G39" s="373"/>
      <c r="H39" s="373"/>
      <c r="I39" s="373"/>
      <c r="J39" s="373"/>
    </row>
    <row r="40" spans="2:10" ht="39.75" customHeight="1">
      <c r="B40" s="433" t="s">
        <v>835</v>
      </c>
      <c r="C40" s="433"/>
      <c r="D40" s="433"/>
      <c r="E40" s="433"/>
      <c r="F40" s="433"/>
      <c r="G40" s="433"/>
      <c r="H40" s="433"/>
      <c r="I40" s="433"/>
      <c r="J40" s="433"/>
    </row>
    <row r="41" spans="2:10" ht="50.25" customHeight="1">
      <c r="B41" s="433" t="s">
        <v>879</v>
      </c>
      <c r="C41" s="433"/>
      <c r="D41" s="433"/>
      <c r="E41" s="433"/>
      <c r="F41" s="433"/>
      <c r="G41" s="433"/>
      <c r="H41" s="433"/>
      <c r="I41" s="433"/>
      <c r="J41" s="433"/>
    </row>
    <row r="42" spans="2:10" ht="55.5" customHeight="1">
      <c r="B42" s="433" t="s">
        <v>880</v>
      </c>
      <c r="C42" s="433"/>
      <c r="D42" s="433"/>
      <c r="E42" s="433"/>
      <c r="F42" s="433"/>
      <c r="G42" s="433"/>
      <c r="H42" s="433"/>
      <c r="I42" s="433"/>
      <c r="J42" s="433"/>
    </row>
    <row r="43" spans="2:10" ht="48.75" customHeight="1">
      <c r="B43" s="440" t="s">
        <v>881</v>
      </c>
      <c r="C43" s="433"/>
      <c r="D43" s="433"/>
      <c r="E43" s="433"/>
      <c r="F43" s="433"/>
      <c r="G43" s="433"/>
      <c r="H43" s="433"/>
      <c r="I43" s="433"/>
      <c r="J43" s="433"/>
    </row>
    <row r="44" spans="2:10" ht="72" customHeight="1">
      <c r="B44" s="433" t="s">
        <v>893</v>
      </c>
      <c r="C44" s="433"/>
      <c r="D44" s="433"/>
      <c r="E44" s="433"/>
      <c r="F44" s="433"/>
      <c r="G44" s="433"/>
      <c r="H44" s="433"/>
      <c r="I44" s="433"/>
      <c r="J44" s="433"/>
    </row>
    <row r="45" spans="2:10" ht="15">
      <c r="B45" s="373"/>
      <c r="C45" s="373"/>
      <c r="D45" s="373"/>
      <c r="E45" s="373"/>
      <c r="F45" s="373"/>
      <c r="G45" s="373"/>
      <c r="H45" s="373"/>
      <c r="I45" s="373"/>
      <c r="J45" s="373"/>
    </row>
    <row r="46" spans="2:10" ht="51" customHeight="1">
      <c r="B46" s="440" t="s">
        <v>841</v>
      </c>
      <c r="C46" s="433"/>
      <c r="D46" s="433"/>
      <c r="E46" s="433"/>
      <c r="F46" s="433"/>
      <c r="G46" s="433"/>
      <c r="H46" s="433"/>
      <c r="I46" s="433"/>
      <c r="J46" s="433"/>
    </row>
    <row r="47" spans="2:10" ht="43.5" customHeight="1">
      <c r="B47" s="433" t="s">
        <v>835</v>
      </c>
      <c r="C47" s="433"/>
      <c r="D47" s="433"/>
      <c r="E47" s="433"/>
      <c r="F47" s="433"/>
      <c r="G47" s="433"/>
      <c r="H47" s="433"/>
      <c r="I47" s="433"/>
      <c r="J47" s="433"/>
    </row>
    <row r="48" spans="2:10" ht="54.75" customHeight="1">
      <c r="B48" s="433" t="s">
        <v>883</v>
      </c>
      <c r="C48" s="433"/>
      <c r="D48" s="433"/>
      <c r="E48" s="433"/>
      <c r="F48" s="433"/>
      <c r="G48" s="433"/>
      <c r="H48" s="433"/>
      <c r="I48" s="433"/>
      <c r="J48" s="433"/>
    </row>
    <row r="49" spans="2:10" ht="52.5" customHeight="1">
      <c r="B49" s="433" t="s">
        <v>884</v>
      </c>
      <c r="C49" s="433"/>
      <c r="D49" s="433"/>
      <c r="E49" s="433"/>
      <c r="F49" s="433"/>
      <c r="G49" s="433"/>
      <c r="H49" s="433"/>
      <c r="I49" s="433"/>
      <c r="J49" s="433"/>
    </row>
    <row r="50" spans="2:10" ht="108.75" customHeight="1">
      <c r="B50" s="440" t="s">
        <v>885</v>
      </c>
      <c r="C50" s="440"/>
      <c r="D50" s="440"/>
      <c r="E50" s="440"/>
      <c r="F50" s="440"/>
      <c r="G50" s="440"/>
      <c r="H50" s="440"/>
      <c r="I50" s="440"/>
      <c r="J50" s="440"/>
    </row>
    <row r="51" spans="2:10" ht="6" customHeight="1">
      <c r="B51" s="373"/>
      <c r="C51" s="373"/>
      <c r="D51" s="373"/>
      <c r="E51" s="373"/>
      <c r="F51" s="373"/>
      <c r="G51" s="373"/>
      <c r="H51" s="373"/>
      <c r="I51" s="373"/>
      <c r="J51" s="373"/>
    </row>
    <row r="52" spans="2:10" ht="33" customHeight="1">
      <c r="B52" s="433" t="s">
        <v>880</v>
      </c>
      <c r="C52" s="433"/>
      <c r="D52" s="433"/>
      <c r="E52" s="433"/>
      <c r="F52" s="433"/>
      <c r="G52" s="433"/>
      <c r="H52" s="433"/>
      <c r="I52" s="433"/>
      <c r="J52" s="433"/>
    </row>
    <row r="53" spans="2:10" ht="17.25" customHeight="1">
      <c r="B53" s="373"/>
      <c r="C53" s="373"/>
      <c r="D53" s="373"/>
      <c r="E53" s="373"/>
      <c r="F53" s="373"/>
      <c r="G53" s="373"/>
      <c r="H53" s="373"/>
      <c r="I53" s="373"/>
      <c r="J53" s="373"/>
    </row>
    <row r="54" spans="2:10" ht="27.75" customHeight="1">
      <c r="B54" s="439" t="s">
        <v>842</v>
      </c>
      <c r="C54" s="436"/>
      <c r="D54" s="436"/>
      <c r="E54" s="436"/>
      <c r="F54" s="436"/>
      <c r="G54" s="436"/>
      <c r="H54" s="436"/>
      <c r="I54" s="436"/>
      <c r="J54" s="436"/>
    </row>
    <row r="55" spans="2:10" ht="12.75" customHeight="1">
      <c r="B55" s="436"/>
      <c r="C55" s="436"/>
      <c r="D55" s="436"/>
      <c r="E55" s="436"/>
      <c r="F55" s="436"/>
      <c r="G55" s="436"/>
      <c r="H55" s="436"/>
      <c r="I55" s="436"/>
      <c r="J55" s="436"/>
    </row>
    <row r="56" spans="2:10" ht="12.75" customHeight="1" hidden="1">
      <c r="B56" s="436"/>
      <c r="C56" s="436"/>
      <c r="D56" s="436"/>
      <c r="E56" s="436"/>
      <c r="F56" s="436"/>
      <c r="G56" s="436"/>
      <c r="H56" s="436"/>
      <c r="I56" s="436"/>
      <c r="J56" s="436"/>
    </row>
    <row r="57" spans="2:10" ht="2.25" customHeight="1" hidden="1">
      <c r="B57" s="436"/>
      <c r="C57" s="436"/>
      <c r="D57" s="436"/>
      <c r="E57" s="436"/>
      <c r="F57" s="436"/>
      <c r="G57" s="436"/>
      <c r="H57" s="436"/>
      <c r="I57" s="436"/>
      <c r="J57" s="436"/>
    </row>
    <row r="58" spans="2:10" ht="12.75" hidden="1">
      <c r="B58" s="436"/>
      <c r="C58" s="436"/>
      <c r="D58" s="436"/>
      <c r="E58" s="436"/>
      <c r="F58" s="436"/>
      <c r="G58" s="436"/>
      <c r="H58" s="436"/>
      <c r="I58" s="436"/>
      <c r="J58" s="436"/>
    </row>
    <row r="59" spans="2:10" ht="23.25" customHeight="1">
      <c r="B59" s="373"/>
      <c r="C59" s="373"/>
      <c r="D59" s="373"/>
      <c r="E59" s="373"/>
      <c r="F59" s="373"/>
      <c r="G59" s="373"/>
      <c r="H59" s="373"/>
      <c r="I59" s="373"/>
      <c r="J59" s="373"/>
    </row>
    <row r="60" spans="2:10" ht="33" customHeight="1">
      <c r="B60" s="433" t="s">
        <v>886</v>
      </c>
      <c r="C60" s="433"/>
      <c r="D60" s="433"/>
      <c r="E60" s="433"/>
      <c r="F60" s="433"/>
      <c r="G60" s="433"/>
      <c r="H60" s="433"/>
      <c r="I60" s="433"/>
      <c r="J60" s="433"/>
    </row>
    <row r="61" spans="2:10" ht="51.75" customHeight="1">
      <c r="B61" s="433" t="s">
        <v>879</v>
      </c>
      <c r="C61" s="433"/>
      <c r="D61" s="433"/>
      <c r="E61" s="433"/>
      <c r="F61" s="433"/>
      <c r="G61" s="433"/>
      <c r="H61" s="433"/>
      <c r="I61" s="433"/>
      <c r="J61" s="433"/>
    </row>
    <row r="62" spans="2:10" ht="37.5" customHeight="1">
      <c r="B62" s="433" t="s">
        <v>880</v>
      </c>
      <c r="C62" s="433"/>
      <c r="D62" s="433"/>
      <c r="E62" s="433"/>
      <c r="F62" s="433"/>
      <c r="G62" s="433"/>
      <c r="H62" s="433"/>
      <c r="I62" s="433"/>
      <c r="J62" s="433"/>
    </row>
    <row r="63" spans="2:10" ht="72" customHeight="1">
      <c r="B63" s="433" t="s">
        <v>882</v>
      </c>
      <c r="C63" s="433"/>
      <c r="D63" s="433"/>
      <c r="E63" s="433"/>
      <c r="F63" s="433"/>
      <c r="G63" s="433"/>
      <c r="H63" s="433"/>
      <c r="I63" s="433"/>
      <c r="J63" s="433"/>
    </row>
    <row r="64" spans="2:10" ht="26.25" customHeight="1">
      <c r="B64" s="373"/>
      <c r="C64" s="373"/>
      <c r="D64" s="373"/>
      <c r="E64" s="373"/>
      <c r="F64" s="373"/>
      <c r="G64" s="373"/>
      <c r="H64" s="373"/>
      <c r="I64" s="373"/>
      <c r="J64" s="373"/>
    </row>
    <row r="65" spans="2:10" ht="18" customHeight="1">
      <c r="B65" s="439" t="s">
        <v>843</v>
      </c>
      <c r="C65" s="436"/>
      <c r="D65" s="436"/>
      <c r="E65" s="436"/>
      <c r="F65" s="436"/>
      <c r="G65" s="436"/>
      <c r="H65" s="436"/>
      <c r="I65" s="436"/>
      <c r="J65" s="436"/>
    </row>
    <row r="66" spans="2:10" ht="12" customHeight="1">
      <c r="B66" s="436"/>
      <c r="C66" s="436"/>
      <c r="D66" s="436"/>
      <c r="E66" s="436"/>
      <c r="F66" s="436"/>
      <c r="G66" s="436"/>
      <c r="H66" s="436"/>
      <c r="I66" s="436"/>
      <c r="J66" s="436"/>
    </row>
    <row r="67" spans="2:10" ht="1.5" customHeight="1" hidden="1">
      <c r="B67" s="436"/>
      <c r="C67" s="436"/>
      <c r="D67" s="436"/>
      <c r="E67" s="436"/>
      <c r="F67" s="436"/>
      <c r="G67" s="436"/>
      <c r="H67" s="436"/>
      <c r="I67" s="436"/>
      <c r="J67" s="436"/>
    </row>
    <row r="68" spans="2:10" ht="12.75" hidden="1">
      <c r="B68" s="436"/>
      <c r="C68" s="436"/>
      <c r="D68" s="436"/>
      <c r="E68" s="436"/>
      <c r="F68" s="436"/>
      <c r="G68" s="436"/>
      <c r="H68" s="436"/>
      <c r="I68" s="436"/>
      <c r="J68" s="436"/>
    </row>
    <row r="69" spans="2:10" ht="12.75" hidden="1">
      <c r="B69" s="436"/>
      <c r="C69" s="436"/>
      <c r="D69" s="436"/>
      <c r="E69" s="436"/>
      <c r="F69" s="436"/>
      <c r="G69" s="436"/>
      <c r="H69" s="436"/>
      <c r="I69" s="436"/>
      <c r="J69" s="436"/>
    </row>
    <row r="70" spans="2:10" ht="17.25" customHeight="1">
      <c r="B70" s="373"/>
      <c r="C70" s="373"/>
      <c r="D70" s="373"/>
      <c r="E70" s="373"/>
      <c r="F70" s="373"/>
      <c r="G70" s="373"/>
      <c r="H70" s="373"/>
      <c r="I70" s="373"/>
      <c r="J70" s="373"/>
    </row>
    <row r="71" spans="2:10" ht="15">
      <c r="B71" s="373" t="s">
        <v>844</v>
      </c>
      <c r="C71" s="373"/>
      <c r="D71" s="373"/>
      <c r="E71" s="373"/>
      <c r="F71" s="373"/>
      <c r="G71" s="373"/>
      <c r="H71" s="373"/>
      <c r="I71" s="373"/>
      <c r="J71" s="373"/>
    </row>
    <row r="72" spans="2:10" ht="15" customHeight="1">
      <c r="B72" s="373"/>
      <c r="C72" s="373"/>
      <c r="D72" s="373"/>
      <c r="E72" s="373"/>
      <c r="F72" s="373"/>
      <c r="G72" s="373"/>
      <c r="H72" s="373"/>
      <c r="I72" s="373"/>
      <c r="J72" s="373"/>
    </row>
    <row r="73" spans="2:10" ht="39" customHeight="1">
      <c r="B73" s="439" t="s">
        <v>895</v>
      </c>
      <c r="C73" s="436"/>
      <c r="D73" s="436"/>
      <c r="E73" s="436"/>
      <c r="F73" s="436"/>
      <c r="G73" s="436"/>
      <c r="H73" s="436"/>
      <c r="I73" s="436"/>
      <c r="J73" s="436"/>
    </row>
    <row r="74" spans="2:10" ht="11.25" customHeight="1">
      <c r="B74" s="436"/>
      <c r="C74" s="436"/>
      <c r="D74" s="436"/>
      <c r="E74" s="436"/>
      <c r="F74" s="436"/>
      <c r="G74" s="436"/>
      <c r="H74" s="436"/>
      <c r="I74" s="436"/>
      <c r="J74" s="436"/>
    </row>
    <row r="75" spans="2:10" ht="12.75" hidden="1">
      <c r="B75" s="436"/>
      <c r="C75" s="436"/>
      <c r="D75" s="436"/>
      <c r="E75" s="436"/>
      <c r="F75" s="436"/>
      <c r="G75" s="436"/>
      <c r="H75" s="436"/>
      <c r="I75" s="436"/>
      <c r="J75" s="436"/>
    </row>
    <row r="76" spans="2:10" ht="12.75" hidden="1">
      <c r="B76" s="436"/>
      <c r="C76" s="436"/>
      <c r="D76" s="436"/>
      <c r="E76" s="436"/>
      <c r="F76" s="436"/>
      <c r="G76" s="436"/>
      <c r="H76" s="436"/>
      <c r="I76" s="436"/>
      <c r="J76" s="436"/>
    </row>
    <row r="77" spans="2:10" ht="12.75" hidden="1">
      <c r="B77" s="436"/>
      <c r="C77" s="436"/>
      <c r="D77" s="436"/>
      <c r="E77" s="436"/>
      <c r="F77" s="436"/>
      <c r="G77" s="436"/>
      <c r="H77" s="436"/>
      <c r="I77" s="436"/>
      <c r="J77" s="436"/>
    </row>
    <row r="78" spans="2:10" ht="15">
      <c r="B78" s="373"/>
      <c r="C78" s="373"/>
      <c r="D78" s="373"/>
      <c r="E78" s="373"/>
      <c r="F78" s="373"/>
      <c r="G78" s="373"/>
      <c r="H78" s="373"/>
      <c r="I78" s="373"/>
      <c r="J78" s="373"/>
    </row>
    <row r="79" spans="2:10" ht="110.25" customHeight="1">
      <c r="B79" s="433" t="s">
        <v>887</v>
      </c>
      <c r="C79" s="433"/>
      <c r="D79" s="433"/>
      <c r="E79" s="433"/>
      <c r="F79" s="433"/>
      <c r="G79" s="433"/>
      <c r="H79" s="433"/>
      <c r="I79" s="433"/>
      <c r="J79" s="433"/>
    </row>
    <row r="80" spans="2:10" ht="15">
      <c r="B80" s="373" t="s">
        <v>722</v>
      </c>
      <c r="C80" s="373"/>
      <c r="D80" s="373"/>
      <c r="E80" s="373"/>
      <c r="F80" s="373"/>
      <c r="G80" s="373"/>
      <c r="H80" s="373"/>
      <c r="I80" s="373"/>
      <c r="J80" s="373"/>
    </row>
    <row r="81" spans="2:10" ht="12.75">
      <c r="B81" s="439" t="s">
        <v>845</v>
      </c>
      <c r="C81" s="436"/>
      <c r="D81" s="436"/>
      <c r="E81" s="436"/>
      <c r="F81" s="436"/>
      <c r="G81" s="436"/>
      <c r="H81" s="436"/>
      <c r="I81" s="436"/>
      <c r="J81" s="436"/>
    </row>
    <row r="82" spans="2:10" ht="21" customHeight="1">
      <c r="B82" s="436"/>
      <c r="C82" s="436"/>
      <c r="D82" s="436"/>
      <c r="E82" s="436"/>
      <c r="F82" s="436"/>
      <c r="G82" s="436"/>
      <c r="H82" s="436"/>
      <c r="I82" s="436"/>
      <c r="J82" s="436"/>
    </row>
    <row r="83" spans="2:10" ht="0.75" customHeight="1">
      <c r="B83" s="436"/>
      <c r="C83" s="436"/>
      <c r="D83" s="436"/>
      <c r="E83" s="436"/>
      <c r="F83" s="436"/>
      <c r="G83" s="436"/>
      <c r="H83" s="436"/>
      <c r="I83" s="436"/>
      <c r="J83" s="436"/>
    </row>
    <row r="84" spans="2:10" ht="12.75" hidden="1">
      <c r="B84" s="436"/>
      <c r="C84" s="436"/>
      <c r="D84" s="436"/>
      <c r="E84" s="436"/>
      <c r="F84" s="436"/>
      <c r="G84" s="436"/>
      <c r="H84" s="436"/>
      <c r="I84" s="436"/>
      <c r="J84" s="436"/>
    </row>
    <row r="85" spans="2:10" ht="12.75" hidden="1">
      <c r="B85" s="436"/>
      <c r="C85" s="436"/>
      <c r="D85" s="436"/>
      <c r="E85" s="436"/>
      <c r="F85" s="436"/>
      <c r="G85" s="436"/>
      <c r="H85" s="436"/>
      <c r="I85" s="436"/>
      <c r="J85" s="436"/>
    </row>
    <row r="86" spans="2:10" ht="15">
      <c r="B86" s="373"/>
      <c r="C86" s="373"/>
      <c r="D86" s="373"/>
      <c r="E86" s="373"/>
      <c r="F86" s="373"/>
      <c r="G86" s="373"/>
      <c r="H86" s="373"/>
      <c r="I86" s="373"/>
      <c r="J86" s="373"/>
    </row>
    <row r="87" spans="2:10" ht="81.75" customHeight="1">
      <c r="B87" s="433" t="s">
        <v>888</v>
      </c>
      <c r="C87" s="433"/>
      <c r="D87" s="433"/>
      <c r="E87" s="433"/>
      <c r="F87" s="433"/>
      <c r="G87" s="433"/>
      <c r="H87" s="433"/>
      <c r="I87" s="433"/>
      <c r="J87" s="433"/>
    </row>
    <row r="88" spans="2:10" ht="15">
      <c r="B88" s="373"/>
      <c r="C88" s="373"/>
      <c r="D88" s="373"/>
      <c r="E88" s="373"/>
      <c r="F88" s="373"/>
      <c r="G88" s="373"/>
      <c r="H88" s="373"/>
      <c r="I88" s="373"/>
      <c r="J88" s="373"/>
    </row>
    <row r="89" spans="2:10" ht="48.75" customHeight="1">
      <c r="B89" s="434" t="s">
        <v>889</v>
      </c>
      <c r="C89" s="435"/>
      <c r="D89" s="435"/>
      <c r="E89" s="435"/>
      <c r="F89" s="435"/>
      <c r="G89" s="435"/>
      <c r="H89" s="435"/>
      <c r="I89" s="435"/>
      <c r="J89" s="435"/>
    </row>
    <row r="90" spans="2:10" ht="15">
      <c r="B90" s="436"/>
      <c r="C90" s="436"/>
      <c r="D90" s="436"/>
      <c r="E90" s="436"/>
      <c r="F90" s="436"/>
      <c r="G90" s="436"/>
      <c r="H90" s="436"/>
      <c r="I90" s="436"/>
      <c r="J90" s="436"/>
    </row>
    <row r="91" spans="2:10" ht="14.25" customHeight="1">
      <c r="B91" s="437" t="s">
        <v>0</v>
      </c>
      <c r="C91" s="438"/>
      <c r="D91" s="438"/>
      <c r="E91" s="438"/>
      <c r="F91" s="438"/>
      <c r="G91" s="438"/>
      <c r="H91" s="438"/>
      <c r="I91" s="438"/>
      <c r="J91" s="438"/>
    </row>
    <row r="92" spans="2:10" ht="12.75">
      <c r="B92" s="438"/>
      <c r="C92" s="438"/>
      <c r="D92" s="438"/>
      <c r="E92" s="438"/>
      <c r="F92" s="438"/>
      <c r="G92" s="438"/>
      <c r="H92" s="438"/>
      <c r="I92" s="438"/>
      <c r="J92" s="438"/>
    </row>
    <row r="93" spans="2:10" ht="12.75">
      <c r="B93" s="438"/>
      <c r="C93" s="438"/>
      <c r="D93" s="438"/>
      <c r="E93" s="438"/>
      <c r="F93" s="438"/>
      <c r="G93" s="438"/>
      <c r="H93" s="438"/>
      <c r="I93" s="438"/>
      <c r="J93" s="438"/>
    </row>
    <row r="94" spans="2:10" ht="12.75">
      <c r="B94" s="438"/>
      <c r="C94" s="438"/>
      <c r="D94" s="438"/>
      <c r="E94" s="438"/>
      <c r="F94" s="438"/>
      <c r="G94" s="438"/>
      <c r="H94" s="438"/>
      <c r="I94" s="438"/>
      <c r="J94" s="438"/>
    </row>
    <row r="95" spans="2:10" ht="12.75">
      <c r="B95" s="432" t="s">
        <v>894</v>
      </c>
      <c r="C95" s="432"/>
      <c r="D95" s="432"/>
      <c r="E95" s="432"/>
      <c r="F95" s="432"/>
      <c r="G95" s="432"/>
      <c r="H95" s="432"/>
      <c r="I95" s="432"/>
      <c r="J95" s="432"/>
    </row>
    <row r="96" spans="2:10" ht="12.75">
      <c r="B96" s="432"/>
      <c r="C96" s="432"/>
      <c r="D96" s="432"/>
      <c r="E96" s="432"/>
      <c r="F96" s="432"/>
      <c r="G96" s="432"/>
      <c r="H96" s="432"/>
      <c r="I96" s="432"/>
      <c r="J96" s="432"/>
    </row>
    <row r="97" spans="2:10" ht="12.75">
      <c r="B97" s="432"/>
      <c r="C97" s="432"/>
      <c r="D97" s="432"/>
      <c r="E97" s="432"/>
      <c r="F97" s="432"/>
      <c r="G97" s="432"/>
      <c r="H97" s="432"/>
      <c r="I97" s="432"/>
      <c r="J97" s="432"/>
    </row>
    <row r="98" spans="2:10" ht="12.75">
      <c r="B98" s="432"/>
      <c r="C98" s="432"/>
      <c r="D98" s="432"/>
      <c r="E98" s="432"/>
      <c r="F98" s="432"/>
      <c r="G98" s="432"/>
      <c r="H98" s="432"/>
      <c r="I98" s="432"/>
      <c r="J98" s="432"/>
    </row>
    <row r="99" spans="2:10" ht="29.25" customHeight="1">
      <c r="B99" s="432"/>
      <c r="C99" s="432"/>
      <c r="D99" s="432"/>
      <c r="E99" s="432"/>
      <c r="F99" s="432"/>
      <c r="G99" s="432"/>
      <c r="H99" s="432"/>
      <c r="I99" s="432"/>
      <c r="J99" s="432"/>
    </row>
    <row r="100" spans="2:10" ht="12.75">
      <c r="B100" s="432" t="s">
        <v>890</v>
      </c>
      <c r="C100" s="432"/>
      <c r="D100" s="432"/>
      <c r="E100" s="432"/>
      <c r="F100" s="432"/>
      <c r="G100" s="432"/>
      <c r="H100" s="432"/>
      <c r="I100" s="432"/>
      <c r="J100" s="432"/>
    </row>
    <row r="101" spans="2:10" ht="12.75">
      <c r="B101" s="432"/>
      <c r="C101" s="432"/>
      <c r="D101" s="432"/>
      <c r="E101" s="432"/>
      <c r="F101" s="432"/>
      <c r="G101" s="432"/>
      <c r="H101" s="432"/>
      <c r="I101" s="432"/>
      <c r="J101" s="432"/>
    </row>
    <row r="102" spans="2:10" ht="12.75">
      <c r="B102" s="432"/>
      <c r="C102" s="432"/>
      <c r="D102" s="432"/>
      <c r="E102" s="432"/>
      <c r="F102" s="432"/>
      <c r="G102" s="432"/>
      <c r="H102" s="432"/>
      <c r="I102" s="432"/>
      <c r="J102" s="432"/>
    </row>
    <row r="103" spans="2:10" ht="12.75">
      <c r="B103" s="432"/>
      <c r="C103" s="432"/>
      <c r="D103" s="432"/>
      <c r="E103" s="432"/>
      <c r="F103" s="432"/>
      <c r="G103" s="432"/>
      <c r="H103" s="432"/>
      <c r="I103" s="432"/>
      <c r="J103" s="432"/>
    </row>
    <row r="104" spans="2:10" ht="19.5" customHeight="1">
      <c r="B104" s="432"/>
      <c r="C104" s="432"/>
      <c r="D104" s="432"/>
      <c r="E104" s="432"/>
      <c r="F104" s="432"/>
      <c r="G104" s="432"/>
      <c r="H104" s="432"/>
      <c r="I104" s="432"/>
      <c r="J104" s="432"/>
    </row>
    <row r="105" spans="2:10" ht="12.75">
      <c r="B105" s="432" t="s">
        <v>891</v>
      </c>
      <c r="C105" s="432"/>
      <c r="D105" s="432"/>
      <c r="E105" s="432"/>
      <c r="F105" s="432"/>
      <c r="G105" s="432"/>
      <c r="H105" s="432"/>
      <c r="I105" s="432"/>
      <c r="J105" s="432"/>
    </row>
    <row r="106" spans="2:10" ht="12.75">
      <c r="B106" s="432"/>
      <c r="C106" s="432"/>
      <c r="D106" s="432"/>
      <c r="E106" s="432"/>
      <c r="F106" s="432"/>
      <c r="G106" s="432"/>
      <c r="H106" s="432"/>
      <c r="I106" s="432"/>
      <c r="J106" s="432"/>
    </row>
    <row r="107" spans="2:10" ht="12.75">
      <c r="B107" s="432"/>
      <c r="C107" s="432"/>
      <c r="D107" s="432"/>
      <c r="E107" s="432"/>
      <c r="F107" s="432"/>
      <c r="G107" s="432"/>
      <c r="H107" s="432"/>
      <c r="I107" s="432"/>
      <c r="J107" s="432"/>
    </row>
    <row r="108" spans="2:10" ht="12.75">
      <c r="B108" s="432"/>
      <c r="C108" s="432"/>
      <c r="D108" s="432"/>
      <c r="E108" s="432"/>
      <c r="F108" s="432"/>
      <c r="G108" s="432"/>
      <c r="H108" s="432"/>
      <c r="I108" s="432"/>
      <c r="J108" s="432"/>
    </row>
    <row r="109" spans="2:10" ht="32.25" customHeight="1">
      <c r="B109" s="432"/>
      <c r="C109" s="432"/>
      <c r="D109" s="432"/>
      <c r="E109" s="432"/>
      <c r="F109" s="432"/>
      <c r="G109" s="432"/>
      <c r="H109" s="432"/>
      <c r="I109" s="432"/>
      <c r="J109" s="432"/>
    </row>
    <row r="110" spans="2:10" ht="12.75">
      <c r="B110" s="372"/>
      <c r="C110" s="372"/>
      <c r="D110" s="372"/>
      <c r="E110" s="372"/>
      <c r="F110" s="372"/>
      <c r="G110" s="372"/>
      <c r="H110" s="372"/>
      <c r="I110" s="372"/>
      <c r="J110" s="372"/>
    </row>
    <row r="111" spans="2:10" ht="12.75" customHeight="1">
      <c r="B111" s="432"/>
      <c r="C111" s="432"/>
      <c r="D111" s="432"/>
      <c r="E111" s="432"/>
      <c r="F111" s="432"/>
      <c r="G111" s="432"/>
      <c r="H111" s="432"/>
      <c r="I111" s="432"/>
      <c r="J111" s="432"/>
    </row>
    <row r="112" spans="2:10" ht="12.75" customHeight="1">
      <c r="B112" s="432"/>
      <c r="C112" s="432"/>
      <c r="D112" s="432"/>
      <c r="E112" s="432"/>
      <c r="F112" s="432"/>
      <c r="G112" s="432"/>
      <c r="H112" s="432"/>
      <c r="I112" s="432"/>
      <c r="J112" s="432"/>
    </row>
    <row r="113" spans="2:10" ht="12.75" customHeight="1">
      <c r="B113" s="432"/>
      <c r="C113" s="432"/>
      <c r="D113" s="432"/>
      <c r="E113" s="432"/>
      <c r="F113" s="432"/>
      <c r="G113" s="432"/>
      <c r="H113" s="432"/>
      <c r="I113" s="432"/>
      <c r="J113" s="432"/>
    </row>
    <row r="114" spans="2:10" ht="12.75" customHeight="1">
      <c r="B114" s="432"/>
      <c r="C114" s="432"/>
      <c r="D114" s="432"/>
      <c r="E114" s="432"/>
      <c r="F114" s="432"/>
      <c r="G114" s="432"/>
      <c r="H114" s="432"/>
      <c r="I114" s="432"/>
      <c r="J114" s="432"/>
    </row>
    <row r="115" spans="2:10" ht="12.75" customHeight="1">
      <c r="B115" s="432"/>
      <c r="C115" s="432"/>
      <c r="D115" s="432"/>
      <c r="E115" s="432"/>
      <c r="F115" s="432"/>
      <c r="G115" s="432"/>
      <c r="H115" s="432"/>
      <c r="I115" s="432"/>
      <c r="J115" s="432"/>
    </row>
    <row r="116" spans="2:10" ht="12.75">
      <c r="B116" s="372"/>
      <c r="C116" s="372"/>
      <c r="D116" s="372"/>
      <c r="E116" s="372"/>
      <c r="F116" s="372"/>
      <c r="G116" s="372"/>
      <c r="H116" s="372"/>
      <c r="I116" s="372"/>
      <c r="J116" s="372"/>
    </row>
    <row r="117" spans="2:10" ht="12.75">
      <c r="B117" s="372"/>
      <c r="C117" s="372"/>
      <c r="D117" s="372"/>
      <c r="E117" s="372"/>
      <c r="F117" s="372"/>
      <c r="G117" s="372"/>
      <c r="H117" s="372"/>
      <c r="I117" s="372"/>
      <c r="J117" s="372"/>
    </row>
    <row r="118" spans="2:10" ht="12.75">
      <c r="B118" s="372"/>
      <c r="C118" s="372"/>
      <c r="D118" s="372"/>
      <c r="E118" s="372"/>
      <c r="F118" s="372"/>
      <c r="G118" s="372"/>
      <c r="H118" s="372"/>
      <c r="I118" s="372"/>
      <c r="J118" s="372"/>
    </row>
    <row r="119" spans="2:10" ht="12.75">
      <c r="B119" s="372"/>
      <c r="C119" s="372"/>
      <c r="D119" s="372"/>
      <c r="E119" s="372"/>
      <c r="F119" s="372"/>
      <c r="G119" s="372"/>
      <c r="H119" s="372"/>
      <c r="I119" s="372"/>
      <c r="J119" s="372"/>
    </row>
    <row r="120" spans="2:10" ht="12.75">
      <c r="B120" s="372"/>
      <c r="C120" s="372"/>
      <c r="D120" s="372"/>
      <c r="E120" s="372"/>
      <c r="F120" s="372"/>
      <c r="G120" s="372"/>
      <c r="H120" s="372"/>
      <c r="I120" s="372"/>
      <c r="J120" s="372"/>
    </row>
    <row r="121" spans="2:10" ht="12.75">
      <c r="B121" s="372"/>
      <c r="C121" s="372"/>
      <c r="D121" s="372"/>
      <c r="E121" s="372"/>
      <c r="F121" s="372"/>
      <c r="G121" s="372"/>
      <c r="H121" s="372"/>
      <c r="I121" s="372"/>
      <c r="J121" s="372"/>
    </row>
    <row r="122" spans="2:10" ht="12.75">
      <c r="B122" s="372"/>
      <c r="C122" s="372"/>
      <c r="D122" s="372"/>
      <c r="E122" s="372"/>
      <c r="F122" s="372"/>
      <c r="G122" s="372"/>
      <c r="H122" s="372"/>
      <c r="I122" s="372"/>
      <c r="J122" s="372"/>
    </row>
    <row r="123" spans="2:10" ht="12.75">
      <c r="B123" s="372"/>
      <c r="C123" s="372"/>
      <c r="D123" s="372"/>
      <c r="E123" s="372"/>
      <c r="F123" s="372"/>
      <c r="G123" s="372"/>
      <c r="H123" s="372"/>
      <c r="I123" s="372"/>
      <c r="J123" s="372"/>
    </row>
  </sheetData>
  <sheetProtection password="DCD0" sheet="1" objects="1" scenarios="1"/>
  <mergeCells count="37">
    <mergeCell ref="B3:J3"/>
    <mergeCell ref="B6:J8"/>
    <mergeCell ref="B31:J32"/>
    <mergeCell ref="B79:J79"/>
    <mergeCell ref="B27:J27"/>
    <mergeCell ref="B35:J35"/>
    <mergeCell ref="B36:J36"/>
    <mergeCell ref="B48:J48"/>
    <mergeCell ref="B43:J43"/>
    <mergeCell ref="B41:J41"/>
    <mergeCell ref="B44:J44"/>
    <mergeCell ref="B38:J38"/>
    <mergeCell ref="B42:J42"/>
    <mergeCell ref="B20:J20"/>
    <mergeCell ref="B40:J40"/>
    <mergeCell ref="B23:J24"/>
    <mergeCell ref="B60:J60"/>
    <mergeCell ref="B61:J61"/>
    <mergeCell ref="B47:J47"/>
    <mergeCell ref="B46:J46"/>
    <mergeCell ref="B54:J58"/>
    <mergeCell ref="B50:J50"/>
    <mergeCell ref="B52:J52"/>
    <mergeCell ref="B49:J49"/>
    <mergeCell ref="B90:J90"/>
    <mergeCell ref="B91:J94"/>
    <mergeCell ref="B65:J69"/>
    <mergeCell ref="B73:J77"/>
    <mergeCell ref="B81:J85"/>
    <mergeCell ref="B62:J62"/>
    <mergeCell ref="B63:J63"/>
    <mergeCell ref="B89:J89"/>
    <mergeCell ref="B87:J87"/>
    <mergeCell ref="B111:J115"/>
    <mergeCell ref="B100:J104"/>
    <mergeCell ref="B95:J99"/>
    <mergeCell ref="B105:J109"/>
  </mergeCells>
  <printOptions/>
  <pageMargins left="0.49" right="0.26" top="1" bottom="1" header="0.492125985" footer="0.492125985"/>
  <pageSetup horizontalDpi="300" verticalDpi="300" orientation="portrait" paperSize="9" r:id="rId2"/>
  <headerFooter alignWithMargins="0">
    <oddHeader>&amp;R
</oddHeader>
  </headerFooter>
  <legacyDrawing r:id="rId1"/>
</worksheet>
</file>

<file path=xl/worksheets/sheet3.xml><?xml version="1.0" encoding="utf-8"?>
<worksheet xmlns="http://schemas.openxmlformats.org/spreadsheetml/2006/main" xmlns:r="http://schemas.openxmlformats.org/officeDocument/2006/relationships">
  <sheetPr codeName="Plan10"/>
  <dimension ref="A1:C654"/>
  <sheetViews>
    <sheetView showGridLines="0" showRowColHeaders="0" workbookViewId="0" topLeftCell="A1">
      <selection activeCell="A1" sqref="A1"/>
    </sheetView>
  </sheetViews>
  <sheetFormatPr defaultColWidth="9.140625" defaultRowHeight="12.75"/>
  <cols>
    <col min="1" max="1" width="7.8515625" style="0" customWidth="1"/>
    <col min="2" max="2" width="5.140625" style="44" customWidth="1"/>
    <col min="3" max="3" width="54.421875" style="0" customWidth="1"/>
    <col min="7" max="16384" width="0" style="0" hidden="1" customWidth="1"/>
  </cols>
  <sheetData>
    <row r="1" ht="32.25" customHeight="1">
      <c r="A1" s="45"/>
    </row>
    <row r="2" spans="1:3" ht="41.25" customHeight="1">
      <c r="A2" s="443" t="s">
        <v>386</v>
      </c>
      <c r="B2" s="443"/>
      <c r="C2" s="443"/>
    </row>
    <row r="3" spans="1:3" ht="12.75" customHeight="1">
      <c r="A3" s="444" t="s">
        <v>870</v>
      </c>
      <c r="B3" s="444"/>
      <c r="C3" s="444"/>
    </row>
    <row r="4" spans="1:3" ht="13.5">
      <c r="A4" s="39"/>
      <c r="B4" s="41"/>
      <c r="C4" s="14"/>
    </row>
    <row r="5" spans="2:3" ht="13.5">
      <c r="B5" s="42">
        <v>1</v>
      </c>
      <c r="C5" s="46" t="s">
        <v>856</v>
      </c>
    </row>
    <row r="6" spans="2:3" ht="13.5">
      <c r="B6" s="43">
        <f>B5+1</f>
        <v>2</v>
      </c>
      <c r="C6" s="47" t="s">
        <v>102</v>
      </c>
    </row>
    <row r="7" spans="2:3" ht="13.5">
      <c r="B7" s="43">
        <f aca="true" t="shared" si="0" ref="B7:B70">B6+1</f>
        <v>3</v>
      </c>
      <c r="C7" s="47" t="s">
        <v>41</v>
      </c>
    </row>
    <row r="8" spans="2:3" ht="13.5">
      <c r="B8" s="43">
        <f t="shared" si="0"/>
        <v>4</v>
      </c>
      <c r="C8" s="46" t="s">
        <v>387</v>
      </c>
    </row>
    <row r="9" spans="2:3" ht="13.5">
      <c r="B9" s="43">
        <f t="shared" si="0"/>
        <v>5</v>
      </c>
      <c r="C9" s="46" t="s">
        <v>388</v>
      </c>
    </row>
    <row r="10" spans="2:3" ht="13.5">
      <c r="B10" s="43">
        <f t="shared" si="0"/>
        <v>6</v>
      </c>
      <c r="C10" s="46" t="s">
        <v>389</v>
      </c>
    </row>
    <row r="11" spans="2:3" ht="13.5">
      <c r="B11" s="43">
        <f t="shared" si="0"/>
        <v>7</v>
      </c>
      <c r="C11" s="47" t="s">
        <v>318</v>
      </c>
    </row>
    <row r="12" spans="2:3" ht="13.5">
      <c r="B12" s="43">
        <f t="shared" si="0"/>
        <v>8</v>
      </c>
      <c r="C12" s="46" t="s">
        <v>390</v>
      </c>
    </row>
    <row r="13" spans="2:3" ht="13.5">
      <c r="B13" s="43">
        <f t="shared" si="0"/>
        <v>9</v>
      </c>
      <c r="C13" s="47" t="s">
        <v>103</v>
      </c>
    </row>
    <row r="14" spans="2:3" ht="13.5">
      <c r="B14" s="43">
        <f t="shared" si="0"/>
        <v>10</v>
      </c>
      <c r="C14" s="46" t="s">
        <v>391</v>
      </c>
    </row>
    <row r="15" spans="2:3" ht="13.5">
      <c r="B15" s="43">
        <f t="shared" si="0"/>
        <v>11</v>
      </c>
      <c r="C15" s="47" t="s">
        <v>104</v>
      </c>
    </row>
    <row r="16" spans="2:3" ht="13.5">
      <c r="B16" s="43">
        <f t="shared" si="0"/>
        <v>12</v>
      </c>
      <c r="C16" s="47" t="s">
        <v>42</v>
      </c>
    </row>
    <row r="17" spans="2:3" ht="13.5">
      <c r="B17" s="43">
        <f t="shared" si="0"/>
        <v>13</v>
      </c>
      <c r="C17" s="46" t="s">
        <v>392</v>
      </c>
    </row>
    <row r="18" spans="2:3" ht="13.5">
      <c r="B18" s="43">
        <f t="shared" si="0"/>
        <v>14</v>
      </c>
      <c r="C18" s="46" t="s">
        <v>393</v>
      </c>
    </row>
    <row r="19" spans="2:3" ht="13.5">
      <c r="B19" s="43">
        <f t="shared" si="0"/>
        <v>15</v>
      </c>
      <c r="C19" s="47" t="s">
        <v>105</v>
      </c>
    </row>
    <row r="20" spans="2:3" ht="13.5">
      <c r="B20" s="43">
        <f t="shared" si="0"/>
        <v>16</v>
      </c>
      <c r="C20" s="47" t="s">
        <v>106</v>
      </c>
    </row>
    <row r="21" spans="2:3" ht="13.5">
      <c r="B21" s="43">
        <f t="shared" si="0"/>
        <v>17</v>
      </c>
      <c r="C21" s="47" t="s">
        <v>107</v>
      </c>
    </row>
    <row r="22" spans="2:3" ht="13.5">
      <c r="B22" s="43">
        <f t="shared" si="0"/>
        <v>18</v>
      </c>
      <c r="C22" s="47" t="s">
        <v>319</v>
      </c>
    </row>
    <row r="23" spans="2:3" ht="13.5">
      <c r="B23" s="43">
        <f t="shared" si="0"/>
        <v>19</v>
      </c>
      <c r="C23" s="46" t="s">
        <v>394</v>
      </c>
    </row>
    <row r="24" spans="2:3" ht="13.5">
      <c r="B24" s="43">
        <f t="shared" si="0"/>
        <v>20</v>
      </c>
      <c r="C24" s="46" t="s">
        <v>395</v>
      </c>
    </row>
    <row r="25" spans="2:3" ht="13.5">
      <c r="B25" s="43">
        <f t="shared" si="0"/>
        <v>21</v>
      </c>
      <c r="C25" s="47" t="s">
        <v>320</v>
      </c>
    </row>
    <row r="26" spans="2:3" ht="13.5">
      <c r="B26" s="43">
        <f t="shared" si="0"/>
        <v>22</v>
      </c>
      <c r="C26" s="46" t="s">
        <v>396</v>
      </c>
    </row>
    <row r="27" spans="2:3" ht="13.5">
      <c r="B27" s="43">
        <f t="shared" si="0"/>
        <v>23</v>
      </c>
      <c r="C27" s="46" t="s">
        <v>397</v>
      </c>
    </row>
    <row r="28" spans="2:3" ht="13.5">
      <c r="B28" s="43">
        <f t="shared" si="0"/>
        <v>24</v>
      </c>
      <c r="C28" s="47" t="s">
        <v>108</v>
      </c>
    </row>
    <row r="29" spans="2:3" ht="13.5">
      <c r="B29" s="43">
        <f t="shared" si="0"/>
        <v>25</v>
      </c>
      <c r="C29" s="46" t="s">
        <v>398</v>
      </c>
    </row>
    <row r="30" spans="2:3" ht="13.5">
      <c r="B30" s="43">
        <f t="shared" si="0"/>
        <v>26</v>
      </c>
      <c r="C30" s="47" t="s">
        <v>109</v>
      </c>
    </row>
    <row r="31" spans="2:3" ht="13.5">
      <c r="B31" s="43">
        <f t="shared" si="0"/>
        <v>27</v>
      </c>
      <c r="C31" s="47" t="s">
        <v>110</v>
      </c>
    </row>
    <row r="32" spans="2:3" ht="13.5">
      <c r="B32" s="43">
        <f t="shared" si="0"/>
        <v>28</v>
      </c>
      <c r="C32" s="47" t="s">
        <v>111</v>
      </c>
    </row>
    <row r="33" spans="2:3" ht="13.5">
      <c r="B33" s="43">
        <f t="shared" si="0"/>
        <v>29</v>
      </c>
      <c r="C33" s="46" t="s">
        <v>399</v>
      </c>
    </row>
    <row r="34" spans="2:3" ht="13.5">
      <c r="B34" s="43">
        <f t="shared" si="0"/>
        <v>30</v>
      </c>
      <c r="C34" s="46" t="s">
        <v>400</v>
      </c>
    </row>
    <row r="35" spans="2:3" ht="13.5">
      <c r="B35" s="43">
        <f t="shared" si="0"/>
        <v>31</v>
      </c>
      <c r="C35" s="46" t="s">
        <v>401</v>
      </c>
    </row>
    <row r="36" spans="2:3" ht="13.5">
      <c r="B36" s="43">
        <f t="shared" si="0"/>
        <v>32</v>
      </c>
      <c r="C36" s="46" t="s">
        <v>402</v>
      </c>
    </row>
    <row r="37" spans="2:3" ht="13.5">
      <c r="B37" s="43">
        <f t="shared" si="0"/>
        <v>33</v>
      </c>
      <c r="C37" s="46" t="s">
        <v>403</v>
      </c>
    </row>
    <row r="38" spans="2:3" ht="13.5">
      <c r="B38" s="43">
        <f t="shared" si="0"/>
        <v>34</v>
      </c>
      <c r="C38" s="46" t="s">
        <v>404</v>
      </c>
    </row>
    <row r="39" spans="2:3" ht="13.5">
      <c r="B39" s="43">
        <f t="shared" si="0"/>
        <v>35</v>
      </c>
      <c r="C39" s="47" t="s">
        <v>112</v>
      </c>
    </row>
    <row r="40" spans="2:3" ht="13.5">
      <c r="B40" s="43">
        <f t="shared" si="0"/>
        <v>36</v>
      </c>
      <c r="C40" s="47" t="s">
        <v>321</v>
      </c>
    </row>
    <row r="41" spans="2:3" ht="13.5">
      <c r="B41" s="43">
        <f t="shared" si="0"/>
        <v>37</v>
      </c>
      <c r="C41" s="47" t="s">
        <v>113</v>
      </c>
    </row>
    <row r="42" spans="2:3" ht="13.5">
      <c r="B42" s="43">
        <f t="shared" si="0"/>
        <v>38</v>
      </c>
      <c r="C42" s="46" t="s">
        <v>405</v>
      </c>
    </row>
    <row r="43" spans="2:3" ht="13.5">
      <c r="B43" s="43">
        <f t="shared" si="0"/>
        <v>39</v>
      </c>
      <c r="C43" s="47" t="s">
        <v>322</v>
      </c>
    </row>
    <row r="44" spans="2:3" ht="13.5">
      <c r="B44" s="43">
        <f t="shared" si="0"/>
        <v>40</v>
      </c>
      <c r="C44" s="47" t="s">
        <v>114</v>
      </c>
    </row>
    <row r="45" spans="2:3" ht="13.5">
      <c r="B45" s="43">
        <f t="shared" si="0"/>
        <v>41</v>
      </c>
      <c r="C45" s="47" t="s">
        <v>115</v>
      </c>
    </row>
    <row r="46" spans="2:3" ht="13.5">
      <c r="B46" s="43">
        <f t="shared" si="0"/>
        <v>42</v>
      </c>
      <c r="C46" s="48" t="s">
        <v>323</v>
      </c>
    </row>
    <row r="47" spans="2:3" ht="13.5">
      <c r="B47" s="43">
        <f t="shared" si="0"/>
        <v>43</v>
      </c>
      <c r="C47" s="47" t="s">
        <v>43</v>
      </c>
    </row>
    <row r="48" spans="2:3" ht="13.5">
      <c r="B48" s="43">
        <f t="shared" si="0"/>
        <v>44</v>
      </c>
      <c r="C48" s="46" t="s">
        <v>406</v>
      </c>
    </row>
    <row r="49" spans="2:3" ht="13.5">
      <c r="B49" s="43">
        <f t="shared" si="0"/>
        <v>45</v>
      </c>
      <c r="C49" s="46" t="s">
        <v>407</v>
      </c>
    </row>
    <row r="50" spans="2:3" ht="13.5">
      <c r="B50" s="43">
        <f t="shared" si="0"/>
        <v>46</v>
      </c>
      <c r="C50" s="46" t="s">
        <v>408</v>
      </c>
    </row>
    <row r="51" spans="2:3" ht="13.5">
      <c r="B51" s="43">
        <f t="shared" si="0"/>
        <v>47</v>
      </c>
      <c r="C51" s="47" t="s">
        <v>116</v>
      </c>
    </row>
    <row r="52" spans="2:3" ht="13.5">
      <c r="B52" s="43">
        <f t="shared" si="0"/>
        <v>48</v>
      </c>
      <c r="C52" s="47" t="s">
        <v>117</v>
      </c>
    </row>
    <row r="53" spans="2:3" ht="13.5">
      <c r="B53" s="43">
        <f t="shared" si="0"/>
        <v>49</v>
      </c>
      <c r="C53" s="46" t="s">
        <v>409</v>
      </c>
    </row>
    <row r="54" spans="2:3" ht="13.5">
      <c r="B54" s="43">
        <f t="shared" si="0"/>
        <v>50</v>
      </c>
      <c r="C54" s="47" t="s">
        <v>324</v>
      </c>
    </row>
    <row r="55" spans="2:3" ht="13.5">
      <c r="B55" s="43">
        <f t="shared" si="0"/>
        <v>51</v>
      </c>
      <c r="C55" s="47" t="s">
        <v>325</v>
      </c>
    </row>
    <row r="56" spans="2:3" ht="13.5">
      <c r="B56" s="43">
        <f t="shared" si="0"/>
        <v>52</v>
      </c>
      <c r="C56" s="47" t="s">
        <v>118</v>
      </c>
    </row>
    <row r="57" spans="2:3" ht="13.5">
      <c r="B57" s="43">
        <f t="shared" si="0"/>
        <v>53</v>
      </c>
      <c r="C57" s="47" t="s">
        <v>119</v>
      </c>
    </row>
    <row r="58" spans="2:3" ht="13.5">
      <c r="B58" s="43">
        <f t="shared" si="0"/>
        <v>54</v>
      </c>
      <c r="C58" s="47" t="s">
        <v>44</v>
      </c>
    </row>
    <row r="59" spans="2:3" ht="13.5">
      <c r="B59" s="43">
        <f t="shared" si="0"/>
        <v>55</v>
      </c>
      <c r="C59" s="47" t="s">
        <v>120</v>
      </c>
    </row>
    <row r="60" spans="2:3" ht="13.5">
      <c r="B60" s="43">
        <f t="shared" si="0"/>
        <v>56</v>
      </c>
      <c r="C60" s="46" t="s">
        <v>410</v>
      </c>
    </row>
    <row r="61" spans="2:3" ht="13.5">
      <c r="B61" s="43">
        <f t="shared" si="0"/>
        <v>57</v>
      </c>
      <c r="C61" s="47" t="s">
        <v>121</v>
      </c>
    </row>
    <row r="62" spans="2:3" ht="13.5">
      <c r="B62" s="43">
        <f t="shared" si="0"/>
        <v>58</v>
      </c>
      <c r="C62" s="47" t="s">
        <v>122</v>
      </c>
    </row>
    <row r="63" spans="2:3" ht="13.5">
      <c r="B63" s="43">
        <f t="shared" si="0"/>
        <v>59</v>
      </c>
      <c r="C63" s="46" t="s">
        <v>411</v>
      </c>
    </row>
    <row r="64" spans="2:3" ht="13.5">
      <c r="B64" s="43">
        <f t="shared" si="0"/>
        <v>60</v>
      </c>
      <c r="C64" s="46" t="s">
        <v>412</v>
      </c>
    </row>
    <row r="65" spans="2:3" ht="13.5">
      <c r="B65" s="43">
        <f t="shared" si="0"/>
        <v>61</v>
      </c>
      <c r="C65" s="47" t="s">
        <v>45</v>
      </c>
    </row>
    <row r="66" spans="2:3" ht="13.5">
      <c r="B66" s="43">
        <f t="shared" si="0"/>
        <v>62</v>
      </c>
      <c r="C66" s="46" t="s">
        <v>413</v>
      </c>
    </row>
    <row r="67" spans="2:3" ht="13.5">
      <c r="B67" s="43">
        <f t="shared" si="0"/>
        <v>63</v>
      </c>
      <c r="C67" s="47" t="s">
        <v>123</v>
      </c>
    </row>
    <row r="68" spans="2:3" ht="13.5">
      <c r="B68" s="43">
        <f t="shared" si="0"/>
        <v>64</v>
      </c>
      <c r="C68" s="46" t="s">
        <v>414</v>
      </c>
    </row>
    <row r="69" spans="2:3" ht="13.5">
      <c r="B69" s="43">
        <f t="shared" si="0"/>
        <v>65</v>
      </c>
      <c r="C69" s="47" t="s">
        <v>124</v>
      </c>
    </row>
    <row r="70" spans="2:3" ht="13.5">
      <c r="B70" s="43">
        <f t="shared" si="0"/>
        <v>66</v>
      </c>
      <c r="C70" s="46" t="s">
        <v>415</v>
      </c>
    </row>
    <row r="71" spans="2:3" ht="13.5">
      <c r="B71" s="43">
        <f aca="true" t="shared" si="1" ref="B71:B134">B70+1</f>
        <v>67</v>
      </c>
      <c r="C71" s="46" t="s">
        <v>416</v>
      </c>
    </row>
    <row r="72" spans="2:3" ht="13.5">
      <c r="B72" s="43">
        <f t="shared" si="1"/>
        <v>68</v>
      </c>
      <c r="C72" s="47" t="s">
        <v>125</v>
      </c>
    </row>
    <row r="73" spans="2:3" ht="13.5">
      <c r="B73" s="43">
        <f t="shared" si="1"/>
        <v>69</v>
      </c>
      <c r="C73" s="47" t="s">
        <v>126</v>
      </c>
    </row>
    <row r="74" spans="2:3" ht="13.5">
      <c r="B74" s="43">
        <f t="shared" si="1"/>
        <v>70</v>
      </c>
      <c r="C74" s="46" t="s">
        <v>417</v>
      </c>
    </row>
    <row r="75" spans="2:3" ht="13.5">
      <c r="B75" s="43">
        <f t="shared" si="1"/>
        <v>71</v>
      </c>
      <c r="C75" s="46" t="s">
        <v>418</v>
      </c>
    </row>
    <row r="76" spans="2:3" ht="13.5">
      <c r="B76" s="43">
        <f t="shared" si="1"/>
        <v>72</v>
      </c>
      <c r="C76" s="47" t="s">
        <v>127</v>
      </c>
    </row>
    <row r="77" spans="2:3" ht="13.5">
      <c r="B77" s="43">
        <f t="shared" si="1"/>
        <v>73</v>
      </c>
      <c r="C77" s="47" t="s">
        <v>128</v>
      </c>
    </row>
    <row r="78" spans="2:3" ht="13.5">
      <c r="B78" s="43">
        <f t="shared" si="1"/>
        <v>74</v>
      </c>
      <c r="C78" s="47" t="s">
        <v>326</v>
      </c>
    </row>
    <row r="79" spans="2:3" ht="13.5">
      <c r="B79" s="43">
        <f t="shared" si="1"/>
        <v>75</v>
      </c>
      <c r="C79" s="46" t="s">
        <v>129</v>
      </c>
    </row>
    <row r="80" spans="2:3" ht="13.5">
      <c r="B80" s="43">
        <f t="shared" si="1"/>
        <v>76</v>
      </c>
      <c r="C80" s="46" t="s">
        <v>419</v>
      </c>
    </row>
    <row r="81" spans="2:3" ht="13.5">
      <c r="B81" s="43">
        <f t="shared" si="1"/>
        <v>77</v>
      </c>
      <c r="C81" s="47" t="s">
        <v>130</v>
      </c>
    </row>
    <row r="82" spans="2:3" ht="13.5">
      <c r="B82" s="43">
        <f t="shared" si="1"/>
        <v>78</v>
      </c>
      <c r="C82" s="46" t="s">
        <v>420</v>
      </c>
    </row>
    <row r="83" spans="2:3" ht="13.5">
      <c r="B83" s="43">
        <f t="shared" si="1"/>
        <v>79</v>
      </c>
      <c r="C83" s="47" t="s">
        <v>131</v>
      </c>
    </row>
    <row r="84" spans="2:3" ht="13.5">
      <c r="B84" s="43">
        <f t="shared" si="1"/>
        <v>80</v>
      </c>
      <c r="C84" s="47" t="s">
        <v>327</v>
      </c>
    </row>
    <row r="85" spans="2:3" ht="13.5">
      <c r="B85" s="43">
        <f t="shared" si="1"/>
        <v>81</v>
      </c>
      <c r="C85" s="47" t="s">
        <v>132</v>
      </c>
    </row>
    <row r="86" spans="2:3" ht="13.5">
      <c r="B86" s="43">
        <f t="shared" si="1"/>
        <v>82</v>
      </c>
      <c r="C86" s="47" t="s">
        <v>133</v>
      </c>
    </row>
    <row r="87" spans="2:3" ht="13.5">
      <c r="B87" s="43">
        <f t="shared" si="1"/>
        <v>83</v>
      </c>
      <c r="C87" s="47" t="s">
        <v>134</v>
      </c>
    </row>
    <row r="88" spans="2:3" ht="13.5">
      <c r="B88" s="43">
        <f t="shared" si="1"/>
        <v>84</v>
      </c>
      <c r="C88" s="46" t="s">
        <v>421</v>
      </c>
    </row>
    <row r="89" spans="2:3" ht="13.5">
      <c r="B89" s="43">
        <f t="shared" si="1"/>
        <v>85</v>
      </c>
      <c r="C89" s="46" t="s">
        <v>422</v>
      </c>
    </row>
    <row r="90" spans="2:3" ht="13.5">
      <c r="B90" s="43">
        <f t="shared" si="1"/>
        <v>86</v>
      </c>
      <c r="C90" s="46" t="s">
        <v>423</v>
      </c>
    </row>
    <row r="91" spans="2:3" ht="13.5">
      <c r="B91" s="43">
        <f t="shared" si="1"/>
        <v>87</v>
      </c>
      <c r="C91" s="47" t="s">
        <v>135</v>
      </c>
    </row>
    <row r="92" spans="2:3" ht="13.5">
      <c r="B92" s="43">
        <f t="shared" si="1"/>
        <v>88</v>
      </c>
      <c r="C92" s="46" t="s">
        <v>424</v>
      </c>
    </row>
    <row r="93" spans="2:3" ht="13.5">
      <c r="B93" s="43">
        <f t="shared" si="1"/>
        <v>89</v>
      </c>
      <c r="C93" s="46" t="s">
        <v>425</v>
      </c>
    </row>
    <row r="94" spans="2:3" ht="13.5">
      <c r="B94" s="43">
        <f t="shared" si="1"/>
        <v>90</v>
      </c>
      <c r="C94" s="46" t="s">
        <v>426</v>
      </c>
    </row>
    <row r="95" spans="2:3" ht="13.5">
      <c r="B95" s="43">
        <f t="shared" si="1"/>
        <v>91</v>
      </c>
      <c r="C95" s="47" t="s">
        <v>136</v>
      </c>
    </row>
    <row r="96" spans="2:3" ht="13.5">
      <c r="B96" s="43">
        <f t="shared" si="1"/>
        <v>92</v>
      </c>
      <c r="C96" s="46" t="s">
        <v>427</v>
      </c>
    </row>
    <row r="97" spans="2:3" ht="13.5">
      <c r="B97" s="43">
        <f t="shared" si="1"/>
        <v>93</v>
      </c>
      <c r="C97" s="47" t="s">
        <v>137</v>
      </c>
    </row>
    <row r="98" spans="2:3" ht="13.5">
      <c r="B98" s="43">
        <f t="shared" si="1"/>
        <v>94</v>
      </c>
      <c r="C98" s="49" t="s">
        <v>138</v>
      </c>
    </row>
    <row r="99" spans="2:3" ht="13.5">
      <c r="B99" s="43">
        <f t="shared" si="1"/>
        <v>95</v>
      </c>
      <c r="C99" s="46" t="s">
        <v>428</v>
      </c>
    </row>
    <row r="100" spans="2:3" ht="13.5">
      <c r="B100" s="43">
        <f t="shared" si="1"/>
        <v>96</v>
      </c>
      <c r="C100" s="49" t="s">
        <v>139</v>
      </c>
    </row>
    <row r="101" spans="2:3" ht="13.5">
      <c r="B101" s="43">
        <f t="shared" si="1"/>
        <v>97</v>
      </c>
      <c r="C101" s="49" t="s">
        <v>140</v>
      </c>
    </row>
    <row r="102" spans="2:3" ht="13.5">
      <c r="B102" s="43">
        <f t="shared" si="1"/>
        <v>98</v>
      </c>
      <c r="C102" s="49" t="s">
        <v>141</v>
      </c>
    </row>
    <row r="103" spans="2:3" ht="13.5">
      <c r="B103" s="43">
        <f t="shared" si="1"/>
        <v>99</v>
      </c>
      <c r="C103" s="47" t="s">
        <v>142</v>
      </c>
    </row>
    <row r="104" spans="2:3" ht="13.5">
      <c r="B104" s="43">
        <f t="shared" si="1"/>
        <v>100</v>
      </c>
      <c r="C104" s="46" t="s">
        <v>429</v>
      </c>
    </row>
    <row r="105" spans="2:3" ht="13.5">
      <c r="B105" s="43">
        <f t="shared" si="1"/>
        <v>101</v>
      </c>
      <c r="C105" s="47" t="s">
        <v>46</v>
      </c>
    </row>
    <row r="106" spans="2:3" ht="13.5">
      <c r="B106" s="43">
        <f t="shared" si="1"/>
        <v>102</v>
      </c>
      <c r="C106" s="46" t="s">
        <v>430</v>
      </c>
    </row>
    <row r="107" spans="2:3" ht="13.5">
      <c r="B107" s="43">
        <f t="shared" si="1"/>
        <v>103</v>
      </c>
      <c r="C107" s="46" t="s">
        <v>431</v>
      </c>
    </row>
    <row r="108" spans="2:3" ht="13.5">
      <c r="B108" s="43">
        <f t="shared" si="1"/>
        <v>104</v>
      </c>
      <c r="C108" s="46" t="s">
        <v>432</v>
      </c>
    </row>
    <row r="109" spans="2:3" ht="13.5">
      <c r="B109" s="43">
        <f t="shared" si="1"/>
        <v>105</v>
      </c>
      <c r="C109" s="47" t="s">
        <v>143</v>
      </c>
    </row>
    <row r="110" spans="2:3" ht="13.5">
      <c r="B110" s="43">
        <f t="shared" si="1"/>
        <v>106</v>
      </c>
      <c r="C110" s="47" t="s">
        <v>144</v>
      </c>
    </row>
    <row r="111" spans="2:3" ht="13.5">
      <c r="B111" s="43">
        <f t="shared" si="1"/>
        <v>107</v>
      </c>
      <c r="C111" s="49" t="s">
        <v>145</v>
      </c>
    </row>
    <row r="112" spans="2:3" ht="13.5">
      <c r="B112" s="43">
        <f t="shared" si="1"/>
        <v>108</v>
      </c>
      <c r="C112" s="47" t="s">
        <v>146</v>
      </c>
    </row>
    <row r="113" spans="2:3" ht="13.5">
      <c r="B113" s="43">
        <f t="shared" si="1"/>
        <v>109</v>
      </c>
      <c r="C113" s="47" t="s">
        <v>147</v>
      </c>
    </row>
    <row r="114" spans="2:3" ht="13.5">
      <c r="B114" s="43">
        <f t="shared" si="1"/>
        <v>110</v>
      </c>
      <c r="C114" s="46" t="s">
        <v>433</v>
      </c>
    </row>
    <row r="115" spans="2:3" ht="13.5">
      <c r="B115" s="43">
        <f t="shared" si="1"/>
        <v>111</v>
      </c>
      <c r="C115" s="46" t="s">
        <v>434</v>
      </c>
    </row>
    <row r="116" spans="2:3" ht="13.5">
      <c r="B116" s="43">
        <f t="shared" si="1"/>
        <v>112</v>
      </c>
      <c r="C116" s="46" t="s">
        <v>435</v>
      </c>
    </row>
    <row r="117" spans="2:3" ht="13.5">
      <c r="B117" s="43">
        <f t="shared" si="1"/>
        <v>113</v>
      </c>
      <c r="C117" s="50" t="s">
        <v>148</v>
      </c>
    </row>
    <row r="118" spans="2:3" ht="13.5">
      <c r="B118" s="43">
        <f t="shared" si="1"/>
        <v>114</v>
      </c>
      <c r="C118" s="46" t="s">
        <v>149</v>
      </c>
    </row>
    <row r="119" spans="2:3" ht="13.5">
      <c r="B119" s="43">
        <f t="shared" si="1"/>
        <v>115</v>
      </c>
      <c r="C119" s="46" t="s">
        <v>329</v>
      </c>
    </row>
    <row r="120" spans="2:3" ht="13.5">
      <c r="B120" s="43">
        <f t="shared" si="1"/>
        <v>116</v>
      </c>
      <c r="C120" s="46" t="s">
        <v>47</v>
      </c>
    </row>
    <row r="121" spans="2:3" ht="13.5">
      <c r="B121" s="43">
        <f t="shared" si="1"/>
        <v>117</v>
      </c>
      <c r="C121" s="46" t="s">
        <v>436</v>
      </c>
    </row>
    <row r="122" spans="2:3" ht="13.5">
      <c r="B122" s="43">
        <f t="shared" si="1"/>
        <v>118</v>
      </c>
      <c r="C122" s="46" t="s">
        <v>437</v>
      </c>
    </row>
    <row r="123" spans="2:3" ht="13.5">
      <c r="B123" s="43">
        <f t="shared" si="1"/>
        <v>119</v>
      </c>
      <c r="C123" s="46" t="s">
        <v>150</v>
      </c>
    </row>
    <row r="124" spans="2:3" ht="13.5">
      <c r="B124" s="43">
        <f t="shared" si="1"/>
        <v>120</v>
      </c>
      <c r="C124" s="46" t="s">
        <v>48</v>
      </c>
    </row>
    <row r="125" spans="2:3" ht="13.5">
      <c r="B125" s="43">
        <f t="shared" si="1"/>
        <v>121</v>
      </c>
      <c r="C125" s="46" t="s">
        <v>49</v>
      </c>
    </row>
    <row r="126" spans="2:3" ht="13.5">
      <c r="B126" s="43">
        <f t="shared" si="1"/>
        <v>122</v>
      </c>
      <c r="C126" s="46" t="s">
        <v>50</v>
      </c>
    </row>
    <row r="127" spans="2:3" ht="13.5">
      <c r="B127" s="43">
        <f t="shared" si="1"/>
        <v>123</v>
      </c>
      <c r="C127" s="46" t="s">
        <v>151</v>
      </c>
    </row>
    <row r="128" spans="2:3" ht="13.5">
      <c r="B128" s="43">
        <f t="shared" si="1"/>
        <v>124</v>
      </c>
      <c r="C128" s="46" t="s">
        <v>438</v>
      </c>
    </row>
    <row r="129" spans="2:3" ht="13.5">
      <c r="B129" s="43">
        <f t="shared" si="1"/>
        <v>125</v>
      </c>
      <c r="C129" s="46" t="s">
        <v>439</v>
      </c>
    </row>
    <row r="130" spans="2:3" ht="13.5">
      <c r="B130" s="43">
        <f t="shared" si="1"/>
        <v>126</v>
      </c>
      <c r="C130" s="46" t="s">
        <v>152</v>
      </c>
    </row>
    <row r="131" spans="2:3" ht="13.5">
      <c r="B131" s="43">
        <f t="shared" si="1"/>
        <v>127</v>
      </c>
      <c r="C131" s="46" t="s">
        <v>153</v>
      </c>
    </row>
    <row r="132" spans="2:3" ht="13.5">
      <c r="B132" s="43">
        <f t="shared" si="1"/>
        <v>128</v>
      </c>
      <c r="C132" s="46" t="s">
        <v>440</v>
      </c>
    </row>
    <row r="133" spans="2:3" ht="13.5">
      <c r="B133" s="43">
        <f t="shared" si="1"/>
        <v>129</v>
      </c>
      <c r="C133" s="47" t="s">
        <v>328</v>
      </c>
    </row>
    <row r="134" spans="2:3" ht="13.5">
      <c r="B134" s="43">
        <f t="shared" si="1"/>
        <v>130</v>
      </c>
      <c r="C134" s="46" t="s">
        <v>154</v>
      </c>
    </row>
    <row r="135" spans="2:3" ht="13.5">
      <c r="B135" s="43">
        <f aca="true" t="shared" si="2" ref="B135:B198">B134+1</f>
        <v>131</v>
      </c>
      <c r="C135" s="46" t="s">
        <v>51</v>
      </c>
    </row>
    <row r="136" spans="2:3" ht="13.5">
      <c r="B136" s="43">
        <f t="shared" si="2"/>
        <v>132</v>
      </c>
      <c r="C136" s="46" t="s">
        <v>441</v>
      </c>
    </row>
    <row r="137" spans="2:3" ht="13.5">
      <c r="B137" s="43">
        <f t="shared" si="2"/>
        <v>133</v>
      </c>
      <c r="C137" s="46" t="s">
        <v>155</v>
      </c>
    </row>
    <row r="138" spans="2:3" ht="13.5">
      <c r="B138" s="43">
        <f t="shared" si="2"/>
        <v>134</v>
      </c>
      <c r="C138" s="46" t="s">
        <v>442</v>
      </c>
    </row>
    <row r="139" spans="2:3" ht="13.5">
      <c r="B139" s="43">
        <f t="shared" si="2"/>
        <v>135</v>
      </c>
      <c r="C139" s="46" t="s">
        <v>443</v>
      </c>
    </row>
    <row r="140" spans="2:3" ht="13.5">
      <c r="B140" s="43">
        <f t="shared" si="2"/>
        <v>136</v>
      </c>
      <c r="C140" s="46" t="s">
        <v>156</v>
      </c>
    </row>
    <row r="141" spans="2:3" ht="13.5">
      <c r="B141" s="43">
        <f t="shared" si="2"/>
        <v>137</v>
      </c>
      <c r="C141" s="46" t="s">
        <v>330</v>
      </c>
    </row>
    <row r="142" spans="2:3" ht="13.5">
      <c r="B142" s="43">
        <f t="shared" si="2"/>
        <v>138</v>
      </c>
      <c r="C142" s="46" t="s">
        <v>444</v>
      </c>
    </row>
    <row r="143" spans="2:3" ht="13.5">
      <c r="B143" s="43">
        <f t="shared" si="2"/>
        <v>139</v>
      </c>
      <c r="C143" s="46" t="s">
        <v>445</v>
      </c>
    </row>
    <row r="144" spans="2:3" ht="13.5">
      <c r="B144" s="43">
        <f t="shared" si="2"/>
        <v>140</v>
      </c>
      <c r="C144" s="46" t="s">
        <v>52</v>
      </c>
    </row>
    <row r="145" spans="2:3" ht="13.5">
      <c r="B145" s="43">
        <f t="shared" si="2"/>
        <v>141</v>
      </c>
      <c r="C145" s="46" t="s">
        <v>157</v>
      </c>
    </row>
    <row r="146" spans="2:3" ht="13.5">
      <c r="B146" s="43">
        <f t="shared" si="2"/>
        <v>142</v>
      </c>
      <c r="C146" s="46" t="s">
        <v>446</v>
      </c>
    </row>
    <row r="147" spans="2:3" ht="13.5">
      <c r="B147" s="43">
        <f t="shared" si="2"/>
        <v>143</v>
      </c>
      <c r="C147" s="46" t="s">
        <v>447</v>
      </c>
    </row>
    <row r="148" spans="2:3" ht="13.5">
      <c r="B148" s="43">
        <f t="shared" si="2"/>
        <v>144</v>
      </c>
      <c r="C148" s="46" t="s">
        <v>158</v>
      </c>
    </row>
    <row r="149" spans="2:3" ht="13.5">
      <c r="B149" s="43">
        <f t="shared" si="2"/>
        <v>145</v>
      </c>
      <c r="C149" s="46" t="s">
        <v>159</v>
      </c>
    </row>
    <row r="150" spans="2:3" ht="13.5">
      <c r="B150" s="43">
        <f t="shared" si="2"/>
        <v>146</v>
      </c>
      <c r="C150" s="46" t="s">
        <v>160</v>
      </c>
    </row>
    <row r="151" spans="2:3" ht="13.5">
      <c r="B151" s="43">
        <f t="shared" si="2"/>
        <v>147</v>
      </c>
      <c r="C151" s="46" t="s">
        <v>161</v>
      </c>
    </row>
    <row r="152" spans="2:3" ht="13.5">
      <c r="B152" s="43">
        <f t="shared" si="2"/>
        <v>148</v>
      </c>
      <c r="C152" s="46" t="s">
        <v>448</v>
      </c>
    </row>
    <row r="153" spans="2:3" ht="13.5">
      <c r="B153" s="43">
        <f t="shared" si="2"/>
        <v>149</v>
      </c>
      <c r="C153" s="46" t="s">
        <v>449</v>
      </c>
    </row>
    <row r="154" spans="2:3" ht="13.5">
      <c r="B154" s="43">
        <f t="shared" si="2"/>
        <v>150</v>
      </c>
      <c r="C154" s="46" t="s">
        <v>450</v>
      </c>
    </row>
    <row r="155" spans="2:3" ht="13.5">
      <c r="B155" s="43">
        <f t="shared" si="2"/>
        <v>151</v>
      </c>
      <c r="C155" s="46" t="s">
        <v>331</v>
      </c>
    </row>
    <row r="156" spans="2:3" ht="13.5">
      <c r="B156" s="43">
        <f t="shared" si="2"/>
        <v>152</v>
      </c>
      <c r="C156" s="46" t="s">
        <v>451</v>
      </c>
    </row>
    <row r="157" spans="2:3" ht="13.5">
      <c r="B157" s="43">
        <f t="shared" si="2"/>
        <v>153</v>
      </c>
      <c r="C157" s="46" t="s">
        <v>162</v>
      </c>
    </row>
    <row r="158" spans="2:3" ht="13.5">
      <c r="B158" s="43">
        <f t="shared" si="2"/>
        <v>154</v>
      </c>
      <c r="C158" s="46" t="s">
        <v>163</v>
      </c>
    </row>
    <row r="159" spans="2:3" ht="13.5">
      <c r="B159" s="43">
        <f t="shared" si="2"/>
        <v>155</v>
      </c>
      <c r="C159" s="46" t="s">
        <v>164</v>
      </c>
    </row>
    <row r="160" spans="2:3" ht="13.5">
      <c r="B160" s="43">
        <f t="shared" si="2"/>
        <v>156</v>
      </c>
      <c r="C160" s="46" t="s">
        <v>452</v>
      </c>
    </row>
    <row r="161" spans="2:3" ht="13.5">
      <c r="B161" s="43">
        <f t="shared" si="2"/>
        <v>157</v>
      </c>
      <c r="C161" s="46" t="s">
        <v>332</v>
      </c>
    </row>
    <row r="162" spans="2:3" ht="13.5">
      <c r="B162" s="43">
        <f t="shared" si="2"/>
        <v>158</v>
      </c>
      <c r="C162" s="46" t="s">
        <v>453</v>
      </c>
    </row>
    <row r="163" spans="2:3" ht="13.5">
      <c r="B163" s="43">
        <f t="shared" si="2"/>
        <v>159</v>
      </c>
      <c r="C163" s="46" t="s">
        <v>454</v>
      </c>
    </row>
    <row r="164" spans="2:3" ht="13.5">
      <c r="B164" s="43">
        <f t="shared" si="2"/>
        <v>160</v>
      </c>
      <c r="C164" s="46" t="s">
        <v>53</v>
      </c>
    </row>
    <row r="165" spans="2:3" ht="13.5">
      <c r="B165" s="43">
        <f t="shared" si="2"/>
        <v>161</v>
      </c>
      <c r="C165" s="46" t="s">
        <v>54</v>
      </c>
    </row>
    <row r="166" spans="2:3" ht="13.5">
      <c r="B166" s="43">
        <f t="shared" si="2"/>
        <v>162</v>
      </c>
      <c r="C166" s="46" t="s">
        <v>333</v>
      </c>
    </row>
    <row r="167" spans="2:3" ht="13.5">
      <c r="B167" s="43">
        <f t="shared" si="2"/>
        <v>163</v>
      </c>
      <c r="C167" s="46" t="s">
        <v>455</v>
      </c>
    </row>
    <row r="168" spans="2:3" ht="13.5">
      <c r="B168" s="43">
        <f t="shared" si="2"/>
        <v>164</v>
      </c>
      <c r="C168" s="46" t="s">
        <v>456</v>
      </c>
    </row>
    <row r="169" spans="2:3" ht="13.5">
      <c r="B169" s="43">
        <f t="shared" si="2"/>
        <v>165</v>
      </c>
      <c r="C169" s="46" t="s">
        <v>334</v>
      </c>
    </row>
    <row r="170" spans="2:3" ht="13.5">
      <c r="B170" s="43">
        <f t="shared" si="2"/>
        <v>166</v>
      </c>
      <c r="C170" s="46" t="s">
        <v>457</v>
      </c>
    </row>
    <row r="171" spans="2:3" ht="13.5">
      <c r="B171" s="43">
        <f t="shared" si="2"/>
        <v>167</v>
      </c>
      <c r="C171" s="46" t="s">
        <v>458</v>
      </c>
    </row>
    <row r="172" spans="2:3" ht="13.5">
      <c r="B172" s="43">
        <f t="shared" si="2"/>
        <v>168</v>
      </c>
      <c r="C172" s="46" t="s">
        <v>165</v>
      </c>
    </row>
    <row r="173" spans="2:3" ht="13.5">
      <c r="B173" s="43">
        <f t="shared" si="2"/>
        <v>169</v>
      </c>
      <c r="C173" s="46" t="s">
        <v>166</v>
      </c>
    </row>
    <row r="174" spans="2:3" ht="13.5">
      <c r="B174" s="43">
        <f t="shared" si="2"/>
        <v>170</v>
      </c>
      <c r="C174" s="46" t="s">
        <v>167</v>
      </c>
    </row>
    <row r="175" spans="2:3" ht="13.5">
      <c r="B175" s="43">
        <f t="shared" si="2"/>
        <v>171</v>
      </c>
      <c r="C175" s="46" t="s">
        <v>459</v>
      </c>
    </row>
    <row r="176" spans="2:3" ht="13.5">
      <c r="B176" s="43">
        <f t="shared" si="2"/>
        <v>172</v>
      </c>
      <c r="C176" s="46" t="s">
        <v>168</v>
      </c>
    </row>
    <row r="177" spans="2:3" ht="13.5">
      <c r="B177" s="43">
        <f t="shared" si="2"/>
        <v>173</v>
      </c>
      <c r="C177" s="46" t="s">
        <v>169</v>
      </c>
    </row>
    <row r="178" spans="2:3" ht="13.5">
      <c r="B178" s="43">
        <f t="shared" si="2"/>
        <v>174</v>
      </c>
      <c r="C178" s="46" t="s">
        <v>460</v>
      </c>
    </row>
    <row r="179" spans="2:3" ht="13.5">
      <c r="B179" s="43">
        <f t="shared" si="2"/>
        <v>175</v>
      </c>
      <c r="C179" s="46" t="s">
        <v>170</v>
      </c>
    </row>
    <row r="180" spans="2:3" ht="13.5">
      <c r="B180" s="43">
        <f t="shared" si="2"/>
        <v>176</v>
      </c>
      <c r="C180" s="46" t="s">
        <v>335</v>
      </c>
    </row>
    <row r="181" spans="2:3" ht="13.5">
      <c r="B181" s="43">
        <f t="shared" si="2"/>
        <v>177</v>
      </c>
      <c r="C181" s="46" t="s">
        <v>461</v>
      </c>
    </row>
    <row r="182" spans="2:3" ht="13.5">
      <c r="B182" s="43">
        <f t="shared" si="2"/>
        <v>178</v>
      </c>
      <c r="C182" s="46" t="s">
        <v>462</v>
      </c>
    </row>
    <row r="183" spans="2:3" ht="13.5">
      <c r="B183" s="43">
        <f t="shared" si="2"/>
        <v>179</v>
      </c>
      <c r="C183" s="46" t="s">
        <v>171</v>
      </c>
    </row>
    <row r="184" spans="2:3" ht="13.5">
      <c r="B184" s="43">
        <f t="shared" si="2"/>
        <v>180</v>
      </c>
      <c r="C184" s="46" t="s">
        <v>463</v>
      </c>
    </row>
    <row r="185" spans="2:3" ht="13.5">
      <c r="B185" s="43">
        <f t="shared" si="2"/>
        <v>181</v>
      </c>
      <c r="C185" s="46" t="s">
        <v>336</v>
      </c>
    </row>
    <row r="186" spans="2:3" ht="13.5">
      <c r="B186" s="43">
        <f t="shared" si="2"/>
        <v>182</v>
      </c>
      <c r="C186" s="46" t="s">
        <v>172</v>
      </c>
    </row>
    <row r="187" spans="2:3" ht="13.5">
      <c r="B187" s="43">
        <f t="shared" si="2"/>
        <v>183</v>
      </c>
      <c r="C187" s="46" t="s">
        <v>464</v>
      </c>
    </row>
    <row r="188" spans="2:3" ht="13.5">
      <c r="B188" s="43">
        <f t="shared" si="2"/>
        <v>184</v>
      </c>
      <c r="C188" s="46" t="s">
        <v>173</v>
      </c>
    </row>
    <row r="189" spans="2:3" ht="13.5">
      <c r="B189" s="43">
        <f t="shared" si="2"/>
        <v>185</v>
      </c>
      <c r="C189" s="46" t="s">
        <v>465</v>
      </c>
    </row>
    <row r="190" spans="2:3" ht="13.5">
      <c r="B190" s="43">
        <f t="shared" si="2"/>
        <v>186</v>
      </c>
      <c r="C190" s="46" t="s">
        <v>174</v>
      </c>
    </row>
    <row r="191" spans="2:3" ht="13.5">
      <c r="B191" s="43">
        <f t="shared" si="2"/>
        <v>187</v>
      </c>
      <c r="C191" s="46" t="s">
        <v>466</v>
      </c>
    </row>
    <row r="192" spans="2:3" ht="13.5">
      <c r="B192" s="43">
        <f t="shared" si="2"/>
        <v>188</v>
      </c>
      <c r="C192" s="46" t="s">
        <v>338</v>
      </c>
    </row>
    <row r="193" spans="2:3" ht="13.5">
      <c r="B193" s="43">
        <f t="shared" si="2"/>
        <v>189</v>
      </c>
      <c r="C193" s="46" t="s">
        <v>175</v>
      </c>
    </row>
    <row r="194" spans="2:3" ht="13.5">
      <c r="B194" s="43">
        <f t="shared" si="2"/>
        <v>190</v>
      </c>
      <c r="C194" s="46" t="s">
        <v>337</v>
      </c>
    </row>
    <row r="195" spans="2:3" ht="13.5">
      <c r="B195" s="43">
        <f t="shared" si="2"/>
        <v>191</v>
      </c>
      <c r="C195" s="46" t="s">
        <v>467</v>
      </c>
    </row>
    <row r="196" spans="2:3" ht="13.5">
      <c r="B196" s="43">
        <f t="shared" si="2"/>
        <v>192</v>
      </c>
      <c r="C196" s="46" t="s">
        <v>55</v>
      </c>
    </row>
    <row r="197" spans="2:3" ht="13.5">
      <c r="B197" s="43">
        <f t="shared" si="2"/>
        <v>193</v>
      </c>
      <c r="C197" s="46" t="s">
        <v>468</v>
      </c>
    </row>
    <row r="198" spans="2:3" ht="13.5">
      <c r="B198" s="43">
        <f t="shared" si="2"/>
        <v>194</v>
      </c>
      <c r="C198" s="46" t="s">
        <v>470</v>
      </c>
    </row>
    <row r="199" spans="2:3" ht="13.5">
      <c r="B199" s="43">
        <f aca="true" t="shared" si="3" ref="B199:B262">B198+1</f>
        <v>195</v>
      </c>
      <c r="C199" s="46" t="s">
        <v>176</v>
      </c>
    </row>
    <row r="200" spans="2:3" ht="13.5">
      <c r="B200" s="43">
        <f t="shared" si="3"/>
        <v>196</v>
      </c>
      <c r="C200" s="46" t="s">
        <v>56</v>
      </c>
    </row>
    <row r="201" spans="2:3" ht="13.5">
      <c r="B201" s="43">
        <f t="shared" si="3"/>
        <v>197</v>
      </c>
      <c r="C201" s="46" t="s">
        <v>177</v>
      </c>
    </row>
    <row r="202" spans="2:3" ht="13.5">
      <c r="B202" s="43">
        <f t="shared" si="3"/>
        <v>198</v>
      </c>
      <c r="C202" s="46" t="s">
        <v>469</v>
      </c>
    </row>
    <row r="203" spans="2:3" ht="13.5">
      <c r="B203" s="43">
        <f t="shared" si="3"/>
        <v>199</v>
      </c>
      <c r="C203" s="46" t="s">
        <v>178</v>
      </c>
    </row>
    <row r="204" spans="2:3" ht="13.5">
      <c r="B204" s="43">
        <f t="shared" si="3"/>
        <v>200</v>
      </c>
      <c r="C204" s="46" t="s">
        <v>339</v>
      </c>
    </row>
    <row r="205" spans="2:3" ht="13.5">
      <c r="B205" s="43">
        <f t="shared" si="3"/>
        <v>201</v>
      </c>
      <c r="C205" s="46" t="s">
        <v>471</v>
      </c>
    </row>
    <row r="206" spans="2:3" ht="13.5">
      <c r="B206" s="43">
        <f t="shared" si="3"/>
        <v>202</v>
      </c>
      <c r="C206" s="46" t="s">
        <v>472</v>
      </c>
    </row>
    <row r="207" spans="2:3" ht="13.5">
      <c r="B207" s="43">
        <f t="shared" si="3"/>
        <v>203</v>
      </c>
      <c r="C207" s="46" t="s">
        <v>473</v>
      </c>
    </row>
    <row r="208" spans="2:3" ht="13.5">
      <c r="B208" s="43">
        <f t="shared" si="3"/>
        <v>204</v>
      </c>
      <c r="C208" s="46" t="s">
        <v>474</v>
      </c>
    </row>
    <row r="209" spans="2:3" ht="13.5">
      <c r="B209" s="43">
        <f t="shared" si="3"/>
        <v>205</v>
      </c>
      <c r="C209" s="46" t="s">
        <v>475</v>
      </c>
    </row>
    <row r="210" spans="2:3" ht="13.5">
      <c r="B210" s="43">
        <f t="shared" si="3"/>
        <v>206</v>
      </c>
      <c r="C210" s="46" t="s">
        <v>340</v>
      </c>
    </row>
    <row r="211" spans="2:3" ht="13.5">
      <c r="B211" s="43">
        <f t="shared" si="3"/>
        <v>207</v>
      </c>
      <c r="C211" s="46" t="s">
        <v>476</v>
      </c>
    </row>
    <row r="212" spans="2:3" ht="13.5">
      <c r="B212" s="43">
        <f t="shared" si="3"/>
        <v>208</v>
      </c>
      <c r="C212" s="46" t="s">
        <v>477</v>
      </c>
    </row>
    <row r="213" spans="2:3" ht="13.5">
      <c r="B213" s="43">
        <f t="shared" si="3"/>
        <v>209</v>
      </c>
      <c r="C213" s="46" t="s">
        <v>179</v>
      </c>
    </row>
    <row r="214" spans="2:3" ht="13.5">
      <c r="B214" s="43">
        <f t="shared" si="3"/>
        <v>210</v>
      </c>
      <c r="C214" s="46" t="s">
        <v>180</v>
      </c>
    </row>
    <row r="215" spans="2:3" ht="13.5">
      <c r="B215" s="43">
        <f t="shared" si="3"/>
        <v>211</v>
      </c>
      <c r="C215" s="46" t="s">
        <v>181</v>
      </c>
    </row>
    <row r="216" spans="2:3" ht="13.5">
      <c r="B216" s="43">
        <f t="shared" si="3"/>
        <v>212</v>
      </c>
      <c r="C216" s="46" t="s">
        <v>478</v>
      </c>
    </row>
    <row r="217" spans="2:3" ht="13.5">
      <c r="B217" s="43">
        <f t="shared" si="3"/>
        <v>213</v>
      </c>
      <c r="C217" s="46" t="s">
        <v>57</v>
      </c>
    </row>
    <row r="218" spans="2:3" ht="13.5">
      <c r="B218" s="43">
        <f t="shared" si="3"/>
        <v>214</v>
      </c>
      <c r="C218" s="46" t="s">
        <v>182</v>
      </c>
    </row>
    <row r="219" spans="2:3" ht="13.5">
      <c r="B219" s="43">
        <f t="shared" si="3"/>
        <v>215</v>
      </c>
      <c r="C219" s="46" t="s">
        <v>183</v>
      </c>
    </row>
    <row r="220" spans="2:3" ht="13.5">
      <c r="B220" s="43">
        <f t="shared" si="3"/>
        <v>216</v>
      </c>
      <c r="C220" s="46" t="s">
        <v>58</v>
      </c>
    </row>
    <row r="221" spans="2:3" ht="13.5">
      <c r="B221" s="43">
        <f t="shared" si="3"/>
        <v>217</v>
      </c>
      <c r="C221" s="46" t="s">
        <v>341</v>
      </c>
    </row>
    <row r="222" spans="2:3" ht="13.5">
      <c r="B222" s="43">
        <f t="shared" si="3"/>
        <v>218</v>
      </c>
      <c r="C222" s="46" t="s">
        <v>342</v>
      </c>
    </row>
    <row r="223" spans="2:3" ht="13.5">
      <c r="B223" s="43">
        <f t="shared" si="3"/>
        <v>219</v>
      </c>
      <c r="C223" s="46" t="s">
        <v>479</v>
      </c>
    </row>
    <row r="224" spans="2:3" ht="13.5">
      <c r="B224" s="43">
        <f t="shared" si="3"/>
        <v>220</v>
      </c>
      <c r="C224" s="46" t="s">
        <v>343</v>
      </c>
    </row>
    <row r="225" spans="2:3" ht="13.5">
      <c r="B225" s="43">
        <f t="shared" si="3"/>
        <v>221</v>
      </c>
      <c r="C225" s="46" t="s">
        <v>184</v>
      </c>
    </row>
    <row r="226" spans="2:3" ht="13.5">
      <c r="B226" s="43">
        <f t="shared" si="3"/>
        <v>222</v>
      </c>
      <c r="C226" s="46" t="s">
        <v>480</v>
      </c>
    </row>
    <row r="227" spans="2:3" ht="13.5">
      <c r="B227" s="43">
        <f t="shared" si="3"/>
        <v>223</v>
      </c>
      <c r="C227" s="46" t="s">
        <v>185</v>
      </c>
    </row>
    <row r="228" spans="2:3" ht="13.5">
      <c r="B228" s="43">
        <f t="shared" si="3"/>
        <v>224</v>
      </c>
      <c r="C228" s="46" t="s">
        <v>344</v>
      </c>
    </row>
    <row r="229" spans="2:3" ht="13.5">
      <c r="B229" s="43">
        <f t="shared" si="3"/>
        <v>225</v>
      </c>
      <c r="C229" s="46" t="s">
        <v>186</v>
      </c>
    </row>
    <row r="230" spans="2:3" ht="13.5">
      <c r="B230" s="43">
        <f t="shared" si="3"/>
        <v>226</v>
      </c>
      <c r="C230" s="46" t="s">
        <v>481</v>
      </c>
    </row>
    <row r="231" spans="2:3" ht="13.5">
      <c r="B231" s="43">
        <f t="shared" si="3"/>
        <v>227</v>
      </c>
      <c r="C231" s="46" t="s">
        <v>345</v>
      </c>
    </row>
    <row r="232" spans="2:3" ht="13.5">
      <c r="B232" s="43">
        <f t="shared" si="3"/>
        <v>228</v>
      </c>
      <c r="C232" s="46" t="s">
        <v>59</v>
      </c>
    </row>
    <row r="233" spans="2:3" ht="13.5">
      <c r="B233" s="43">
        <f t="shared" si="3"/>
        <v>229</v>
      </c>
      <c r="C233" s="46" t="s">
        <v>482</v>
      </c>
    </row>
    <row r="234" spans="2:3" ht="13.5">
      <c r="B234" s="43">
        <f t="shared" si="3"/>
        <v>230</v>
      </c>
      <c r="C234" s="46" t="s">
        <v>483</v>
      </c>
    </row>
    <row r="235" spans="2:3" ht="13.5">
      <c r="B235" s="43">
        <f t="shared" si="3"/>
        <v>231</v>
      </c>
      <c r="C235" s="46" t="s">
        <v>484</v>
      </c>
    </row>
    <row r="236" spans="2:3" ht="13.5">
      <c r="B236" s="43">
        <f t="shared" si="3"/>
        <v>232</v>
      </c>
      <c r="C236" s="46" t="s">
        <v>60</v>
      </c>
    </row>
    <row r="237" spans="2:3" ht="13.5">
      <c r="B237" s="43">
        <f t="shared" si="3"/>
        <v>233</v>
      </c>
      <c r="C237" s="46" t="s">
        <v>187</v>
      </c>
    </row>
    <row r="238" spans="2:3" ht="13.5">
      <c r="B238" s="43">
        <f t="shared" si="3"/>
        <v>234</v>
      </c>
      <c r="C238" s="46" t="s">
        <v>485</v>
      </c>
    </row>
    <row r="239" spans="2:3" ht="13.5">
      <c r="B239" s="43">
        <f t="shared" si="3"/>
        <v>235</v>
      </c>
      <c r="C239" s="46" t="s">
        <v>346</v>
      </c>
    </row>
    <row r="240" spans="2:3" ht="13.5">
      <c r="B240" s="43">
        <f t="shared" si="3"/>
        <v>236</v>
      </c>
      <c r="C240" s="46" t="s">
        <v>61</v>
      </c>
    </row>
    <row r="241" spans="2:3" ht="13.5">
      <c r="B241" s="43">
        <f t="shared" si="3"/>
        <v>237</v>
      </c>
      <c r="C241" s="46" t="s">
        <v>188</v>
      </c>
    </row>
    <row r="242" spans="2:3" ht="13.5">
      <c r="B242" s="43">
        <f t="shared" si="3"/>
        <v>238</v>
      </c>
      <c r="C242" s="46" t="s">
        <v>486</v>
      </c>
    </row>
    <row r="243" spans="2:3" ht="13.5">
      <c r="B243" s="43">
        <f t="shared" si="3"/>
        <v>239</v>
      </c>
      <c r="C243" s="46" t="s">
        <v>487</v>
      </c>
    </row>
    <row r="244" spans="2:3" ht="13.5">
      <c r="B244" s="43">
        <f t="shared" si="3"/>
        <v>240</v>
      </c>
      <c r="C244" s="46" t="s">
        <v>488</v>
      </c>
    </row>
    <row r="245" spans="2:3" ht="13.5">
      <c r="B245" s="43">
        <f t="shared" si="3"/>
        <v>241</v>
      </c>
      <c r="C245" s="46" t="s">
        <v>489</v>
      </c>
    </row>
    <row r="246" spans="2:3" ht="13.5">
      <c r="B246" s="43">
        <f t="shared" si="3"/>
        <v>242</v>
      </c>
      <c r="C246" s="46" t="s">
        <v>490</v>
      </c>
    </row>
    <row r="247" spans="2:3" ht="13.5">
      <c r="B247" s="43">
        <f t="shared" si="3"/>
        <v>243</v>
      </c>
      <c r="C247" s="46" t="s">
        <v>491</v>
      </c>
    </row>
    <row r="248" spans="2:3" ht="13.5">
      <c r="B248" s="43">
        <f t="shared" si="3"/>
        <v>244</v>
      </c>
      <c r="C248" s="46" t="s">
        <v>492</v>
      </c>
    </row>
    <row r="249" spans="2:3" ht="13.5">
      <c r="B249" s="43">
        <f t="shared" si="3"/>
        <v>245</v>
      </c>
      <c r="C249" s="46" t="s">
        <v>493</v>
      </c>
    </row>
    <row r="250" spans="2:3" ht="13.5">
      <c r="B250" s="43">
        <f t="shared" si="3"/>
        <v>246</v>
      </c>
      <c r="C250" s="46" t="s">
        <v>347</v>
      </c>
    </row>
    <row r="251" spans="2:3" ht="13.5">
      <c r="B251" s="43">
        <f t="shared" si="3"/>
        <v>247</v>
      </c>
      <c r="C251" s="46" t="s">
        <v>189</v>
      </c>
    </row>
    <row r="252" spans="2:3" ht="13.5">
      <c r="B252" s="43">
        <f t="shared" si="3"/>
        <v>248</v>
      </c>
      <c r="C252" s="46" t="s">
        <v>348</v>
      </c>
    </row>
    <row r="253" spans="2:3" ht="13.5">
      <c r="B253" s="43">
        <f t="shared" si="3"/>
        <v>249</v>
      </c>
      <c r="C253" s="46" t="s">
        <v>190</v>
      </c>
    </row>
    <row r="254" spans="2:3" ht="13.5">
      <c r="B254" s="43">
        <f t="shared" si="3"/>
        <v>250</v>
      </c>
      <c r="C254" s="46" t="s">
        <v>191</v>
      </c>
    </row>
    <row r="255" spans="2:3" ht="13.5">
      <c r="B255" s="43">
        <f t="shared" si="3"/>
        <v>251</v>
      </c>
      <c r="C255" s="46" t="s">
        <v>494</v>
      </c>
    </row>
    <row r="256" spans="2:3" ht="13.5">
      <c r="B256" s="43">
        <f t="shared" si="3"/>
        <v>252</v>
      </c>
      <c r="C256" s="46" t="s">
        <v>495</v>
      </c>
    </row>
    <row r="257" spans="2:3" ht="13.5">
      <c r="B257" s="43">
        <f t="shared" si="3"/>
        <v>253</v>
      </c>
      <c r="C257" s="46" t="s">
        <v>192</v>
      </c>
    </row>
    <row r="258" spans="2:3" ht="13.5">
      <c r="B258" s="43">
        <f t="shared" si="3"/>
        <v>254</v>
      </c>
      <c r="C258" s="46" t="s">
        <v>193</v>
      </c>
    </row>
    <row r="259" spans="2:3" ht="13.5">
      <c r="B259" s="43">
        <f t="shared" si="3"/>
        <v>255</v>
      </c>
      <c r="C259" s="46" t="s">
        <v>497</v>
      </c>
    </row>
    <row r="260" spans="2:3" ht="13.5">
      <c r="B260" s="43">
        <f t="shared" si="3"/>
        <v>256</v>
      </c>
      <c r="C260" s="46" t="s">
        <v>498</v>
      </c>
    </row>
    <row r="261" spans="2:3" ht="13.5">
      <c r="B261" s="43">
        <f t="shared" si="3"/>
        <v>257</v>
      </c>
      <c r="C261" s="46" t="s">
        <v>194</v>
      </c>
    </row>
    <row r="262" spans="2:3" ht="13.5">
      <c r="B262" s="43">
        <f t="shared" si="3"/>
        <v>258</v>
      </c>
      <c r="C262" s="46" t="s">
        <v>496</v>
      </c>
    </row>
    <row r="263" spans="2:3" ht="13.5">
      <c r="B263" s="43">
        <f aca="true" t="shared" si="4" ref="B263:B326">B262+1</f>
        <v>259</v>
      </c>
      <c r="C263" s="46" t="s">
        <v>499</v>
      </c>
    </row>
    <row r="264" spans="2:3" ht="13.5">
      <c r="B264" s="43">
        <f t="shared" si="4"/>
        <v>260</v>
      </c>
      <c r="C264" s="46" t="s">
        <v>195</v>
      </c>
    </row>
    <row r="265" spans="2:3" ht="13.5">
      <c r="B265" s="43">
        <f t="shared" si="4"/>
        <v>261</v>
      </c>
      <c r="C265" s="46" t="s">
        <v>500</v>
      </c>
    </row>
    <row r="266" spans="2:3" ht="13.5">
      <c r="B266" s="43">
        <f t="shared" si="4"/>
        <v>262</v>
      </c>
      <c r="C266" s="46" t="s">
        <v>349</v>
      </c>
    </row>
    <row r="267" spans="2:3" ht="13.5">
      <c r="B267" s="43">
        <f t="shared" si="4"/>
        <v>263</v>
      </c>
      <c r="C267" s="46" t="s">
        <v>62</v>
      </c>
    </row>
    <row r="268" spans="2:3" ht="13.5">
      <c r="B268" s="43">
        <f t="shared" si="4"/>
        <v>264</v>
      </c>
      <c r="C268" s="46" t="s">
        <v>501</v>
      </c>
    </row>
    <row r="269" spans="2:3" ht="13.5">
      <c r="B269" s="43">
        <f t="shared" si="4"/>
        <v>265</v>
      </c>
      <c r="C269" s="46" t="s">
        <v>502</v>
      </c>
    </row>
    <row r="270" spans="2:3" ht="13.5">
      <c r="B270" s="43">
        <f t="shared" si="4"/>
        <v>266</v>
      </c>
      <c r="C270" s="46" t="s">
        <v>196</v>
      </c>
    </row>
    <row r="271" spans="2:3" ht="13.5">
      <c r="B271" s="43">
        <f t="shared" si="4"/>
        <v>267</v>
      </c>
      <c r="C271" s="46" t="s">
        <v>197</v>
      </c>
    </row>
    <row r="272" spans="2:3" ht="13.5">
      <c r="B272" s="43">
        <f t="shared" si="4"/>
        <v>268</v>
      </c>
      <c r="C272" s="46" t="s">
        <v>503</v>
      </c>
    </row>
    <row r="273" spans="2:3" ht="13.5">
      <c r="B273" s="43">
        <f t="shared" si="4"/>
        <v>269</v>
      </c>
      <c r="C273" s="46" t="s">
        <v>198</v>
      </c>
    </row>
    <row r="274" spans="2:3" ht="13.5">
      <c r="B274" s="43">
        <f t="shared" si="4"/>
        <v>270</v>
      </c>
      <c r="C274" s="46" t="s">
        <v>504</v>
      </c>
    </row>
    <row r="275" spans="2:3" ht="13.5">
      <c r="B275" s="43">
        <f t="shared" si="4"/>
        <v>271</v>
      </c>
      <c r="C275" s="46" t="s">
        <v>350</v>
      </c>
    </row>
    <row r="276" spans="2:3" ht="13.5">
      <c r="B276" s="43">
        <f t="shared" si="4"/>
        <v>272</v>
      </c>
      <c r="C276" s="46" t="s">
        <v>199</v>
      </c>
    </row>
    <row r="277" spans="2:3" ht="13.5">
      <c r="B277" s="43">
        <f t="shared" si="4"/>
        <v>273</v>
      </c>
      <c r="C277" s="46" t="s">
        <v>351</v>
      </c>
    </row>
    <row r="278" spans="2:3" ht="13.5">
      <c r="B278" s="43">
        <f t="shared" si="4"/>
        <v>274</v>
      </c>
      <c r="C278" s="46" t="s">
        <v>200</v>
      </c>
    </row>
    <row r="279" spans="2:3" ht="13.5">
      <c r="B279" s="43">
        <f t="shared" si="4"/>
        <v>275</v>
      </c>
      <c r="C279" s="46" t="s">
        <v>505</v>
      </c>
    </row>
    <row r="280" spans="2:3" ht="13.5">
      <c r="B280" s="43">
        <f t="shared" si="4"/>
        <v>276</v>
      </c>
      <c r="C280" s="46" t="s">
        <v>506</v>
      </c>
    </row>
    <row r="281" spans="2:3" ht="13.5">
      <c r="B281" s="43">
        <f t="shared" si="4"/>
        <v>277</v>
      </c>
      <c r="C281" s="46" t="s">
        <v>352</v>
      </c>
    </row>
    <row r="282" spans="2:3" ht="13.5">
      <c r="B282" s="43">
        <f t="shared" si="4"/>
        <v>278</v>
      </c>
      <c r="C282" s="46" t="s">
        <v>201</v>
      </c>
    </row>
    <row r="283" spans="2:3" ht="13.5">
      <c r="B283" s="43">
        <f t="shared" si="4"/>
        <v>279</v>
      </c>
      <c r="C283" s="46" t="s">
        <v>202</v>
      </c>
    </row>
    <row r="284" spans="2:3" ht="13.5">
      <c r="B284" s="43">
        <f t="shared" si="4"/>
        <v>280</v>
      </c>
      <c r="C284" s="46" t="s">
        <v>203</v>
      </c>
    </row>
    <row r="285" spans="2:3" ht="13.5">
      <c r="B285" s="43">
        <f t="shared" si="4"/>
        <v>281</v>
      </c>
      <c r="C285" s="46" t="s">
        <v>507</v>
      </c>
    </row>
    <row r="286" spans="2:3" ht="13.5">
      <c r="B286" s="43">
        <f t="shared" si="4"/>
        <v>282</v>
      </c>
      <c r="C286" s="46" t="s">
        <v>204</v>
      </c>
    </row>
    <row r="287" spans="2:3" ht="13.5">
      <c r="B287" s="43">
        <f t="shared" si="4"/>
        <v>283</v>
      </c>
      <c r="C287" s="46" t="s">
        <v>508</v>
      </c>
    </row>
    <row r="288" spans="2:3" ht="13.5">
      <c r="B288" s="43">
        <f t="shared" si="4"/>
        <v>284</v>
      </c>
      <c r="C288" s="46" t="s">
        <v>205</v>
      </c>
    </row>
    <row r="289" spans="2:3" ht="13.5">
      <c r="B289" s="43">
        <f t="shared" si="4"/>
        <v>285</v>
      </c>
      <c r="C289" s="46" t="s">
        <v>509</v>
      </c>
    </row>
    <row r="290" spans="2:3" ht="13.5">
      <c r="B290" s="43">
        <f t="shared" si="4"/>
        <v>286</v>
      </c>
      <c r="C290" s="46" t="s">
        <v>510</v>
      </c>
    </row>
    <row r="291" spans="2:3" ht="13.5">
      <c r="B291" s="43">
        <f t="shared" si="4"/>
        <v>287</v>
      </c>
      <c r="C291" s="46" t="s">
        <v>206</v>
      </c>
    </row>
    <row r="292" spans="2:3" ht="13.5">
      <c r="B292" s="43">
        <f t="shared" si="4"/>
        <v>288</v>
      </c>
      <c r="C292" s="46" t="s">
        <v>207</v>
      </c>
    </row>
    <row r="293" spans="2:3" ht="13.5">
      <c r="B293" s="43">
        <f t="shared" si="4"/>
        <v>289</v>
      </c>
      <c r="C293" s="46" t="s">
        <v>511</v>
      </c>
    </row>
    <row r="294" spans="2:3" ht="13.5">
      <c r="B294" s="43">
        <f t="shared" si="4"/>
        <v>290</v>
      </c>
      <c r="C294" s="46" t="s">
        <v>353</v>
      </c>
    </row>
    <row r="295" spans="2:3" ht="13.5">
      <c r="B295" s="43">
        <f t="shared" si="4"/>
        <v>291</v>
      </c>
      <c r="C295" s="46" t="s">
        <v>354</v>
      </c>
    </row>
    <row r="296" spans="2:3" ht="13.5">
      <c r="B296" s="43">
        <f t="shared" si="4"/>
        <v>292</v>
      </c>
      <c r="C296" s="46" t="s">
        <v>512</v>
      </c>
    </row>
    <row r="297" spans="2:3" ht="13.5">
      <c r="B297" s="43">
        <f t="shared" si="4"/>
        <v>293</v>
      </c>
      <c r="C297" s="46" t="s">
        <v>355</v>
      </c>
    </row>
    <row r="298" spans="2:3" ht="13.5">
      <c r="B298" s="43">
        <f t="shared" si="4"/>
        <v>294</v>
      </c>
      <c r="C298" s="46" t="s">
        <v>356</v>
      </c>
    </row>
    <row r="299" spans="2:3" ht="13.5">
      <c r="B299" s="43">
        <f t="shared" si="4"/>
        <v>295</v>
      </c>
      <c r="C299" s="46" t="s">
        <v>208</v>
      </c>
    </row>
    <row r="300" spans="2:3" ht="13.5">
      <c r="B300" s="43">
        <f t="shared" si="4"/>
        <v>296</v>
      </c>
      <c r="C300" s="46" t="s">
        <v>513</v>
      </c>
    </row>
    <row r="301" spans="2:3" ht="13.5">
      <c r="B301" s="43">
        <f t="shared" si="4"/>
        <v>297</v>
      </c>
      <c r="C301" s="46" t="s">
        <v>514</v>
      </c>
    </row>
    <row r="302" spans="2:3" ht="13.5">
      <c r="B302" s="43">
        <f t="shared" si="4"/>
        <v>298</v>
      </c>
      <c r="C302" s="46" t="s">
        <v>515</v>
      </c>
    </row>
    <row r="303" spans="2:3" ht="13.5">
      <c r="B303" s="43">
        <f t="shared" si="4"/>
        <v>299</v>
      </c>
      <c r="C303" s="46" t="s">
        <v>357</v>
      </c>
    </row>
    <row r="304" spans="2:3" ht="13.5">
      <c r="B304" s="43">
        <f t="shared" si="4"/>
        <v>300</v>
      </c>
      <c r="C304" s="46" t="s">
        <v>209</v>
      </c>
    </row>
    <row r="305" spans="2:3" ht="13.5">
      <c r="B305" s="43">
        <f t="shared" si="4"/>
        <v>301</v>
      </c>
      <c r="C305" s="46" t="s">
        <v>358</v>
      </c>
    </row>
    <row r="306" spans="2:3" ht="13.5">
      <c r="B306" s="43">
        <f t="shared" si="4"/>
        <v>302</v>
      </c>
      <c r="C306" s="46" t="s">
        <v>359</v>
      </c>
    </row>
    <row r="307" spans="2:3" ht="13.5">
      <c r="B307" s="43">
        <f t="shared" si="4"/>
        <v>303</v>
      </c>
      <c r="C307" s="46" t="s">
        <v>63</v>
      </c>
    </row>
    <row r="308" spans="2:3" ht="13.5">
      <c r="B308" s="43">
        <f t="shared" si="4"/>
        <v>304</v>
      </c>
      <c r="C308" s="46" t="s">
        <v>360</v>
      </c>
    </row>
    <row r="309" spans="2:3" ht="13.5">
      <c r="B309" s="43">
        <f t="shared" si="4"/>
        <v>305</v>
      </c>
      <c r="C309" s="46" t="s">
        <v>361</v>
      </c>
    </row>
    <row r="310" spans="2:3" ht="13.5">
      <c r="B310" s="43">
        <f t="shared" si="4"/>
        <v>306</v>
      </c>
      <c r="C310" s="46" t="s">
        <v>516</v>
      </c>
    </row>
    <row r="311" spans="2:3" ht="13.5">
      <c r="B311" s="43">
        <f t="shared" si="4"/>
        <v>307</v>
      </c>
      <c r="C311" s="46" t="s">
        <v>362</v>
      </c>
    </row>
    <row r="312" spans="2:3" ht="13.5">
      <c r="B312" s="43">
        <f t="shared" si="4"/>
        <v>308</v>
      </c>
      <c r="C312" s="46" t="s">
        <v>517</v>
      </c>
    </row>
    <row r="313" spans="2:3" ht="13.5">
      <c r="B313" s="43">
        <f t="shared" si="4"/>
        <v>309</v>
      </c>
      <c r="C313" s="46" t="s">
        <v>83</v>
      </c>
    </row>
    <row r="314" spans="2:3" ht="13.5">
      <c r="B314" s="43">
        <f t="shared" si="4"/>
        <v>310</v>
      </c>
      <c r="C314" s="46" t="s">
        <v>519</v>
      </c>
    </row>
    <row r="315" spans="2:3" ht="13.5">
      <c r="B315" s="43">
        <f t="shared" si="4"/>
        <v>311</v>
      </c>
      <c r="C315" s="46" t="s">
        <v>518</v>
      </c>
    </row>
    <row r="316" spans="2:3" ht="13.5">
      <c r="B316" s="43">
        <f t="shared" si="4"/>
        <v>312</v>
      </c>
      <c r="C316" s="46" t="s">
        <v>520</v>
      </c>
    </row>
    <row r="317" spans="2:3" ht="13.5">
      <c r="B317" s="43">
        <f t="shared" si="4"/>
        <v>313</v>
      </c>
      <c r="C317" s="46" t="s">
        <v>210</v>
      </c>
    </row>
    <row r="318" spans="2:3" ht="13.5">
      <c r="B318" s="43">
        <f t="shared" si="4"/>
        <v>314</v>
      </c>
      <c r="C318" s="46" t="s">
        <v>521</v>
      </c>
    </row>
    <row r="319" spans="2:3" ht="13.5">
      <c r="B319" s="43">
        <f t="shared" si="4"/>
        <v>315</v>
      </c>
      <c r="C319" s="46" t="s">
        <v>211</v>
      </c>
    </row>
    <row r="320" spans="2:3" ht="13.5">
      <c r="B320" s="43">
        <f t="shared" si="4"/>
        <v>316</v>
      </c>
      <c r="C320" s="46" t="s">
        <v>84</v>
      </c>
    </row>
    <row r="321" spans="2:3" ht="13.5">
      <c r="B321" s="43">
        <f t="shared" si="4"/>
        <v>317</v>
      </c>
      <c r="C321" s="46" t="s">
        <v>85</v>
      </c>
    </row>
    <row r="322" spans="2:3" ht="13.5">
      <c r="B322" s="43">
        <f t="shared" si="4"/>
        <v>318</v>
      </c>
      <c r="C322" s="46" t="s">
        <v>522</v>
      </c>
    </row>
    <row r="323" spans="2:3" ht="13.5">
      <c r="B323" s="43">
        <f t="shared" si="4"/>
        <v>319</v>
      </c>
      <c r="C323" s="46" t="s">
        <v>212</v>
      </c>
    </row>
    <row r="324" spans="2:3" ht="13.5">
      <c r="B324" s="43">
        <f t="shared" si="4"/>
        <v>320</v>
      </c>
      <c r="C324" s="46" t="s">
        <v>523</v>
      </c>
    </row>
    <row r="325" spans="2:3" ht="13.5">
      <c r="B325" s="43">
        <f t="shared" si="4"/>
        <v>321</v>
      </c>
      <c r="C325" s="46" t="s">
        <v>524</v>
      </c>
    </row>
    <row r="326" spans="2:3" ht="13.5">
      <c r="B326" s="43">
        <f t="shared" si="4"/>
        <v>322</v>
      </c>
      <c r="C326" s="46" t="s">
        <v>525</v>
      </c>
    </row>
    <row r="327" spans="2:3" ht="13.5">
      <c r="B327" s="43">
        <f aca="true" t="shared" si="5" ref="B327:B390">B326+1</f>
        <v>323</v>
      </c>
      <c r="C327" s="46" t="s">
        <v>526</v>
      </c>
    </row>
    <row r="328" spans="2:3" ht="13.5">
      <c r="B328" s="43">
        <f t="shared" si="5"/>
        <v>324</v>
      </c>
      <c r="C328" s="46" t="s">
        <v>363</v>
      </c>
    </row>
    <row r="329" spans="2:3" ht="13.5">
      <c r="B329" s="43">
        <f t="shared" si="5"/>
        <v>325</v>
      </c>
      <c r="C329" s="46" t="s">
        <v>527</v>
      </c>
    </row>
    <row r="330" spans="2:3" ht="13.5">
      <c r="B330" s="43">
        <f t="shared" si="5"/>
        <v>326</v>
      </c>
      <c r="C330" s="46" t="s">
        <v>528</v>
      </c>
    </row>
    <row r="331" spans="2:3" ht="13.5">
      <c r="B331" s="43">
        <f t="shared" si="5"/>
        <v>327</v>
      </c>
      <c r="C331" s="46" t="s">
        <v>213</v>
      </c>
    </row>
    <row r="332" spans="2:3" ht="13.5">
      <c r="B332" s="43">
        <f t="shared" si="5"/>
        <v>328</v>
      </c>
      <c r="C332" s="46" t="s">
        <v>69</v>
      </c>
    </row>
    <row r="333" spans="2:3" ht="13.5">
      <c r="B333" s="43">
        <f t="shared" si="5"/>
        <v>329</v>
      </c>
      <c r="C333" s="46" t="s">
        <v>214</v>
      </c>
    </row>
    <row r="334" spans="2:3" ht="13.5">
      <c r="B334" s="43">
        <f t="shared" si="5"/>
        <v>330</v>
      </c>
      <c r="C334" s="46" t="s">
        <v>529</v>
      </c>
    </row>
    <row r="335" spans="2:3" ht="13.5">
      <c r="B335" s="43">
        <f t="shared" si="5"/>
        <v>331</v>
      </c>
      <c r="C335" s="46" t="s">
        <v>215</v>
      </c>
    </row>
    <row r="336" spans="2:3" ht="13.5">
      <c r="B336" s="43">
        <f t="shared" si="5"/>
        <v>332</v>
      </c>
      <c r="C336" s="46" t="s">
        <v>530</v>
      </c>
    </row>
    <row r="337" spans="2:3" ht="13.5">
      <c r="B337" s="43">
        <f t="shared" si="5"/>
        <v>333</v>
      </c>
      <c r="C337" s="46" t="s">
        <v>531</v>
      </c>
    </row>
    <row r="338" spans="2:3" ht="13.5">
      <c r="B338" s="43">
        <f t="shared" si="5"/>
        <v>334</v>
      </c>
      <c r="C338" s="46" t="s">
        <v>216</v>
      </c>
    </row>
    <row r="339" spans="2:3" ht="13.5">
      <c r="B339" s="43">
        <f t="shared" si="5"/>
        <v>335</v>
      </c>
      <c r="C339" s="46" t="s">
        <v>217</v>
      </c>
    </row>
    <row r="340" spans="2:3" ht="13.5">
      <c r="B340" s="43">
        <f t="shared" si="5"/>
        <v>336</v>
      </c>
      <c r="C340" s="46" t="s">
        <v>218</v>
      </c>
    </row>
    <row r="341" spans="2:3" ht="13.5">
      <c r="B341" s="43">
        <f t="shared" si="5"/>
        <v>337</v>
      </c>
      <c r="C341" s="46" t="s">
        <v>219</v>
      </c>
    </row>
    <row r="342" spans="2:3" ht="13.5">
      <c r="B342" s="43">
        <f t="shared" si="5"/>
        <v>338</v>
      </c>
      <c r="C342" s="46" t="s">
        <v>220</v>
      </c>
    </row>
    <row r="343" spans="2:3" ht="13.5">
      <c r="B343" s="43">
        <f t="shared" si="5"/>
        <v>339</v>
      </c>
      <c r="C343" s="46" t="s">
        <v>364</v>
      </c>
    </row>
    <row r="344" spans="2:3" ht="13.5">
      <c r="B344" s="43">
        <f t="shared" si="5"/>
        <v>340</v>
      </c>
      <c r="C344" s="46" t="s">
        <v>70</v>
      </c>
    </row>
    <row r="345" spans="2:3" ht="13.5">
      <c r="B345" s="43">
        <f t="shared" si="5"/>
        <v>341</v>
      </c>
      <c r="C345" s="46" t="s">
        <v>532</v>
      </c>
    </row>
    <row r="346" spans="2:3" ht="13.5">
      <c r="B346" s="43">
        <f t="shared" si="5"/>
        <v>342</v>
      </c>
      <c r="C346" s="46" t="s">
        <v>86</v>
      </c>
    </row>
    <row r="347" spans="2:3" ht="13.5">
      <c r="B347" s="43">
        <f t="shared" si="5"/>
        <v>343</v>
      </c>
      <c r="C347" s="46" t="s">
        <v>91</v>
      </c>
    </row>
    <row r="348" spans="2:3" ht="13.5">
      <c r="B348" s="43">
        <f t="shared" si="5"/>
        <v>344</v>
      </c>
      <c r="C348" s="46" t="s">
        <v>533</v>
      </c>
    </row>
    <row r="349" spans="2:3" ht="13.5">
      <c r="B349" s="43">
        <f t="shared" si="5"/>
        <v>345</v>
      </c>
      <c r="C349" s="46" t="s">
        <v>534</v>
      </c>
    </row>
    <row r="350" spans="2:3" ht="13.5">
      <c r="B350" s="43">
        <f t="shared" si="5"/>
        <v>346</v>
      </c>
      <c r="C350" s="46" t="s">
        <v>535</v>
      </c>
    </row>
    <row r="351" spans="2:3" ht="13.5">
      <c r="B351" s="43">
        <f t="shared" si="5"/>
        <v>347</v>
      </c>
      <c r="C351" s="46" t="s">
        <v>221</v>
      </c>
    </row>
    <row r="352" spans="2:3" ht="13.5">
      <c r="B352" s="43">
        <f t="shared" si="5"/>
        <v>348</v>
      </c>
      <c r="C352" s="46" t="s">
        <v>92</v>
      </c>
    </row>
    <row r="353" spans="2:3" ht="13.5">
      <c r="B353" s="43">
        <f t="shared" si="5"/>
        <v>349</v>
      </c>
      <c r="C353" s="46" t="s">
        <v>222</v>
      </c>
    </row>
    <row r="354" spans="2:3" ht="13.5">
      <c r="B354" s="43">
        <f t="shared" si="5"/>
        <v>350</v>
      </c>
      <c r="C354" s="46" t="s">
        <v>365</v>
      </c>
    </row>
    <row r="355" spans="2:3" ht="13.5">
      <c r="B355" s="43">
        <f t="shared" si="5"/>
        <v>351</v>
      </c>
      <c r="C355" s="46" t="s">
        <v>536</v>
      </c>
    </row>
    <row r="356" spans="2:3" ht="13.5">
      <c r="B356" s="43">
        <f t="shared" si="5"/>
        <v>352</v>
      </c>
      <c r="C356" s="46" t="s">
        <v>537</v>
      </c>
    </row>
    <row r="357" spans="2:3" ht="13.5">
      <c r="B357" s="43">
        <f t="shared" si="5"/>
        <v>353</v>
      </c>
      <c r="C357" s="46" t="s">
        <v>96</v>
      </c>
    </row>
    <row r="358" spans="2:3" ht="13.5">
      <c r="B358" s="43">
        <f t="shared" si="5"/>
        <v>354</v>
      </c>
      <c r="C358" s="46" t="s">
        <v>223</v>
      </c>
    </row>
    <row r="359" spans="2:3" ht="13.5">
      <c r="B359" s="43">
        <f t="shared" si="5"/>
        <v>355</v>
      </c>
      <c r="C359" s="46" t="s">
        <v>538</v>
      </c>
    </row>
    <row r="360" spans="2:3" ht="13.5">
      <c r="B360" s="43">
        <f t="shared" si="5"/>
        <v>356</v>
      </c>
      <c r="C360" s="46" t="s">
        <v>224</v>
      </c>
    </row>
    <row r="361" spans="2:3" ht="13.5">
      <c r="B361" s="43">
        <f t="shared" si="5"/>
        <v>357</v>
      </c>
      <c r="C361" s="46" t="s">
        <v>225</v>
      </c>
    </row>
    <row r="362" spans="2:3" ht="13.5">
      <c r="B362" s="43">
        <f t="shared" si="5"/>
        <v>358</v>
      </c>
      <c r="C362" s="46" t="s">
        <v>93</v>
      </c>
    </row>
    <row r="363" spans="2:3" ht="13.5">
      <c r="B363" s="43">
        <f t="shared" si="5"/>
        <v>359</v>
      </c>
      <c r="C363" s="46" t="s">
        <v>87</v>
      </c>
    </row>
    <row r="364" spans="2:3" ht="13.5">
      <c r="B364" s="43">
        <f t="shared" si="5"/>
        <v>360</v>
      </c>
      <c r="C364" s="46" t="s">
        <v>226</v>
      </c>
    </row>
    <row r="365" spans="2:3" ht="13.5">
      <c r="B365" s="43">
        <f t="shared" si="5"/>
        <v>361</v>
      </c>
      <c r="C365" s="46" t="s">
        <v>71</v>
      </c>
    </row>
    <row r="366" spans="2:3" ht="13.5">
      <c r="B366" s="43">
        <f t="shared" si="5"/>
        <v>362</v>
      </c>
      <c r="C366" s="46" t="s">
        <v>539</v>
      </c>
    </row>
    <row r="367" spans="2:3" ht="13.5">
      <c r="B367" s="43">
        <f t="shared" si="5"/>
        <v>363</v>
      </c>
      <c r="C367" s="46" t="s">
        <v>540</v>
      </c>
    </row>
    <row r="368" spans="2:3" ht="13.5">
      <c r="B368" s="43">
        <f t="shared" si="5"/>
        <v>364</v>
      </c>
      <c r="C368" s="46" t="s">
        <v>227</v>
      </c>
    </row>
    <row r="369" spans="2:3" ht="13.5">
      <c r="B369" s="43">
        <f t="shared" si="5"/>
        <v>365</v>
      </c>
      <c r="C369" s="46" t="s">
        <v>228</v>
      </c>
    </row>
    <row r="370" spans="2:3" ht="13.5">
      <c r="B370" s="43">
        <f t="shared" si="5"/>
        <v>366</v>
      </c>
      <c r="C370" s="46" t="s">
        <v>229</v>
      </c>
    </row>
    <row r="371" spans="2:3" ht="13.5">
      <c r="B371" s="43">
        <f t="shared" si="5"/>
        <v>367</v>
      </c>
      <c r="C371" s="46" t="s">
        <v>230</v>
      </c>
    </row>
    <row r="372" spans="2:3" ht="13.5">
      <c r="B372" s="43">
        <f t="shared" si="5"/>
        <v>368</v>
      </c>
      <c r="C372" s="46" t="s">
        <v>231</v>
      </c>
    </row>
    <row r="373" spans="2:3" ht="13.5">
      <c r="B373" s="43">
        <f t="shared" si="5"/>
        <v>369</v>
      </c>
      <c r="C373" s="46" t="s">
        <v>97</v>
      </c>
    </row>
    <row r="374" spans="2:3" ht="13.5">
      <c r="B374" s="43">
        <f t="shared" si="5"/>
        <v>370</v>
      </c>
      <c r="C374" s="46" t="s">
        <v>72</v>
      </c>
    </row>
    <row r="375" spans="2:3" ht="13.5">
      <c r="B375" s="43">
        <f t="shared" si="5"/>
        <v>371</v>
      </c>
      <c r="C375" s="46" t="s">
        <v>541</v>
      </c>
    </row>
    <row r="376" spans="2:3" ht="13.5">
      <c r="B376" s="43">
        <f t="shared" si="5"/>
        <v>372</v>
      </c>
      <c r="C376" s="46" t="s">
        <v>232</v>
      </c>
    </row>
    <row r="377" spans="2:3" ht="13.5">
      <c r="B377" s="43">
        <f t="shared" si="5"/>
        <v>373</v>
      </c>
      <c r="C377" s="46" t="s">
        <v>233</v>
      </c>
    </row>
    <row r="378" spans="2:3" ht="13.5">
      <c r="B378" s="43">
        <f t="shared" si="5"/>
        <v>374</v>
      </c>
      <c r="C378" s="46" t="s">
        <v>234</v>
      </c>
    </row>
    <row r="379" spans="2:3" ht="13.5">
      <c r="B379" s="43">
        <f t="shared" si="5"/>
        <v>375</v>
      </c>
      <c r="C379" s="46" t="s">
        <v>235</v>
      </c>
    </row>
    <row r="380" spans="2:3" ht="13.5">
      <c r="B380" s="43">
        <f t="shared" si="5"/>
        <v>376</v>
      </c>
      <c r="C380" s="46" t="s">
        <v>73</v>
      </c>
    </row>
    <row r="381" spans="2:3" ht="13.5">
      <c r="B381" s="43">
        <f t="shared" si="5"/>
        <v>377</v>
      </c>
      <c r="C381" s="46" t="s">
        <v>236</v>
      </c>
    </row>
    <row r="382" spans="2:3" ht="13.5">
      <c r="B382" s="43">
        <f t="shared" si="5"/>
        <v>378</v>
      </c>
      <c r="C382" s="46" t="s">
        <v>543</v>
      </c>
    </row>
    <row r="383" spans="2:3" ht="13.5">
      <c r="B383" s="43">
        <f t="shared" si="5"/>
        <v>379</v>
      </c>
      <c r="C383" s="46" t="s">
        <v>366</v>
      </c>
    </row>
    <row r="384" spans="2:3" ht="13.5">
      <c r="B384" s="43">
        <f t="shared" si="5"/>
        <v>380</v>
      </c>
      <c r="C384" s="46" t="s">
        <v>542</v>
      </c>
    </row>
    <row r="385" spans="2:3" ht="13.5">
      <c r="B385" s="43">
        <f t="shared" si="5"/>
        <v>381</v>
      </c>
      <c r="C385" s="46" t="s">
        <v>237</v>
      </c>
    </row>
    <row r="386" spans="2:3" ht="13.5">
      <c r="B386" s="43">
        <f t="shared" si="5"/>
        <v>382</v>
      </c>
      <c r="C386" s="46" t="s">
        <v>88</v>
      </c>
    </row>
    <row r="387" spans="2:3" ht="13.5">
      <c r="B387" s="43">
        <f t="shared" si="5"/>
        <v>383</v>
      </c>
      <c r="C387" s="46" t="s">
        <v>544</v>
      </c>
    </row>
    <row r="388" spans="2:3" ht="13.5">
      <c r="B388" s="43">
        <f t="shared" si="5"/>
        <v>384</v>
      </c>
      <c r="C388" s="46" t="s">
        <v>367</v>
      </c>
    </row>
    <row r="389" spans="2:3" ht="13.5">
      <c r="B389" s="43">
        <f t="shared" si="5"/>
        <v>385</v>
      </c>
      <c r="C389" s="46" t="s">
        <v>545</v>
      </c>
    </row>
    <row r="390" spans="2:3" ht="13.5">
      <c r="B390" s="43">
        <f t="shared" si="5"/>
        <v>386</v>
      </c>
      <c r="C390" s="46" t="s">
        <v>368</v>
      </c>
    </row>
    <row r="391" spans="2:3" ht="13.5">
      <c r="B391" s="43">
        <f aca="true" t="shared" si="6" ref="B391:B454">B390+1</f>
        <v>387</v>
      </c>
      <c r="C391" s="46" t="s">
        <v>98</v>
      </c>
    </row>
    <row r="392" spans="2:3" ht="13.5">
      <c r="B392" s="43">
        <f t="shared" si="6"/>
        <v>388</v>
      </c>
      <c r="C392" s="46" t="s">
        <v>238</v>
      </c>
    </row>
    <row r="393" spans="2:3" ht="13.5">
      <c r="B393" s="43">
        <f t="shared" si="6"/>
        <v>389</v>
      </c>
      <c r="C393" s="46" t="s">
        <v>546</v>
      </c>
    </row>
    <row r="394" spans="2:3" ht="13.5">
      <c r="B394" s="43">
        <f t="shared" si="6"/>
        <v>390</v>
      </c>
      <c r="C394" s="46" t="s">
        <v>547</v>
      </c>
    </row>
    <row r="395" spans="2:3" ht="13.5">
      <c r="B395" s="43">
        <f t="shared" si="6"/>
        <v>391</v>
      </c>
      <c r="C395" s="46" t="s">
        <v>239</v>
      </c>
    </row>
    <row r="396" spans="2:3" ht="13.5">
      <c r="B396" s="43">
        <f t="shared" si="6"/>
        <v>392</v>
      </c>
      <c r="C396" s="46" t="s">
        <v>548</v>
      </c>
    </row>
    <row r="397" spans="2:3" ht="13.5">
      <c r="B397" s="43">
        <f t="shared" si="6"/>
        <v>393</v>
      </c>
      <c r="C397" s="46" t="s">
        <v>549</v>
      </c>
    </row>
    <row r="398" spans="2:3" ht="13.5">
      <c r="B398" s="43">
        <f t="shared" si="6"/>
        <v>394</v>
      </c>
      <c r="C398" s="46" t="s">
        <v>240</v>
      </c>
    </row>
    <row r="399" spans="2:3" ht="13.5">
      <c r="B399" s="43">
        <f t="shared" si="6"/>
        <v>395</v>
      </c>
      <c r="C399" s="46" t="s">
        <v>550</v>
      </c>
    </row>
    <row r="400" spans="2:3" ht="13.5">
      <c r="B400" s="43">
        <f t="shared" si="6"/>
        <v>396</v>
      </c>
      <c r="C400" s="46" t="s">
        <v>551</v>
      </c>
    </row>
    <row r="401" spans="2:3" ht="13.5">
      <c r="B401" s="43">
        <f t="shared" si="6"/>
        <v>397</v>
      </c>
      <c r="C401" s="46" t="s">
        <v>552</v>
      </c>
    </row>
    <row r="402" spans="2:3" ht="13.5">
      <c r="B402" s="43">
        <f t="shared" si="6"/>
        <v>398</v>
      </c>
      <c r="C402" s="46" t="s">
        <v>241</v>
      </c>
    </row>
    <row r="403" spans="2:3" ht="13.5">
      <c r="B403" s="43">
        <f t="shared" si="6"/>
        <v>399</v>
      </c>
      <c r="C403" s="46" t="s">
        <v>89</v>
      </c>
    </row>
    <row r="404" spans="2:3" ht="13.5">
      <c r="B404" s="43">
        <f t="shared" si="6"/>
        <v>400</v>
      </c>
      <c r="C404" s="46" t="s">
        <v>553</v>
      </c>
    </row>
    <row r="405" spans="2:3" ht="13.5">
      <c r="B405" s="43">
        <f t="shared" si="6"/>
        <v>401</v>
      </c>
      <c r="C405" s="46" t="s">
        <v>242</v>
      </c>
    </row>
    <row r="406" spans="2:3" ht="13.5">
      <c r="B406" s="43">
        <f t="shared" si="6"/>
        <v>402</v>
      </c>
      <c r="C406" s="46" t="s">
        <v>243</v>
      </c>
    </row>
    <row r="407" spans="2:3" ht="13.5">
      <c r="B407" s="43">
        <f t="shared" si="6"/>
        <v>403</v>
      </c>
      <c r="C407" s="46" t="s">
        <v>244</v>
      </c>
    </row>
    <row r="408" spans="2:3" ht="13.5">
      <c r="B408" s="43">
        <f t="shared" si="6"/>
        <v>404</v>
      </c>
      <c r="C408" s="46" t="s">
        <v>554</v>
      </c>
    </row>
    <row r="409" spans="2:3" ht="13.5">
      <c r="B409" s="43">
        <f t="shared" si="6"/>
        <v>405</v>
      </c>
      <c r="C409" s="46" t="s">
        <v>245</v>
      </c>
    </row>
    <row r="410" spans="2:3" ht="13.5">
      <c r="B410" s="43">
        <f t="shared" si="6"/>
        <v>406</v>
      </c>
      <c r="C410" s="46" t="s">
        <v>369</v>
      </c>
    </row>
    <row r="411" spans="2:3" ht="13.5">
      <c r="B411" s="43">
        <f t="shared" si="6"/>
        <v>407</v>
      </c>
      <c r="C411" s="46" t="s">
        <v>246</v>
      </c>
    </row>
    <row r="412" spans="2:3" ht="13.5">
      <c r="B412" s="43">
        <f t="shared" si="6"/>
        <v>408</v>
      </c>
      <c r="C412" s="46" t="s">
        <v>247</v>
      </c>
    </row>
    <row r="413" spans="2:3" ht="13.5">
      <c r="B413" s="43">
        <f t="shared" si="6"/>
        <v>409</v>
      </c>
      <c r="C413" s="46" t="s">
        <v>555</v>
      </c>
    </row>
    <row r="414" spans="2:3" ht="13.5">
      <c r="B414" s="43">
        <f t="shared" si="6"/>
        <v>410</v>
      </c>
      <c r="C414" s="46" t="s">
        <v>248</v>
      </c>
    </row>
    <row r="415" spans="2:3" ht="13.5">
      <c r="B415" s="43">
        <f t="shared" si="6"/>
        <v>411</v>
      </c>
      <c r="C415" s="46" t="s">
        <v>556</v>
      </c>
    </row>
    <row r="416" spans="2:3" ht="13.5">
      <c r="B416" s="43">
        <f t="shared" si="6"/>
        <v>412</v>
      </c>
      <c r="C416" s="46" t="s">
        <v>249</v>
      </c>
    </row>
    <row r="417" spans="2:3" ht="13.5">
      <c r="B417" s="43">
        <f t="shared" si="6"/>
        <v>413</v>
      </c>
      <c r="C417" s="46" t="s">
        <v>250</v>
      </c>
    </row>
    <row r="418" spans="2:3" ht="13.5">
      <c r="B418" s="43">
        <f t="shared" si="6"/>
        <v>414</v>
      </c>
      <c r="C418" s="46" t="s">
        <v>370</v>
      </c>
    </row>
    <row r="419" spans="2:3" ht="13.5">
      <c r="B419" s="43">
        <f t="shared" si="6"/>
        <v>415</v>
      </c>
      <c r="C419" s="46" t="s">
        <v>94</v>
      </c>
    </row>
    <row r="420" spans="2:3" ht="13.5">
      <c r="B420" s="43">
        <f t="shared" si="6"/>
        <v>416</v>
      </c>
      <c r="C420" s="46" t="s">
        <v>371</v>
      </c>
    </row>
    <row r="421" spans="2:3" ht="13.5">
      <c r="B421" s="43">
        <f t="shared" si="6"/>
        <v>417</v>
      </c>
      <c r="C421" s="46" t="s">
        <v>557</v>
      </c>
    </row>
    <row r="422" spans="2:3" ht="13.5">
      <c r="B422" s="43">
        <f t="shared" si="6"/>
        <v>418</v>
      </c>
      <c r="C422" s="46" t="s">
        <v>372</v>
      </c>
    </row>
    <row r="423" spans="2:3" ht="13.5">
      <c r="B423" s="43">
        <f t="shared" si="6"/>
        <v>419</v>
      </c>
      <c r="C423" s="46" t="s">
        <v>558</v>
      </c>
    </row>
    <row r="424" spans="2:3" ht="13.5">
      <c r="B424" s="43">
        <f t="shared" si="6"/>
        <v>420</v>
      </c>
      <c r="C424" s="46" t="s">
        <v>95</v>
      </c>
    </row>
    <row r="425" spans="2:3" ht="13.5">
      <c r="B425" s="43">
        <f t="shared" si="6"/>
        <v>421</v>
      </c>
      <c r="C425" s="46" t="s">
        <v>559</v>
      </c>
    </row>
    <row r="426" spans="2:3" ht="13.5">
      <c r="B426" s="43">
        <f t="shared" si="6"/>
        <v>422</v>
      </c>
      <c r="C426" s="46" t="s">
        <v>251</v>
      </c>
    </row>
    <row r="427" spans="2:3" ht="13.5">
      <c r="B427" s="43">
        <f t="shared" si="6"/>
        <v>423</v>
      </c>
      <c r="C427" s="46" t="s">
        <v>560</v>
      </c>
    </row>
    <row r="428" spans="2:3" ht="13.5">
      <c r="B428" s="43">
        <f t="shared" si="6"/>
        <v>424</v>
      </c>
      <c r="C428" s="46" t="s">
        <v>561</v>
      </c>
    </row>
    <row r="429" spans="2:3" ht="13.5">
      <c r="B429" s="43">
        <f t="shared" si="6"/>
        <v>425</v>
      </c>
      <c r="C429" s="46" t="s">
        <v>252</v>
      </c>
    </row>
    <row r="430" spans="2:3" ht="13.5">
      <c r="B430" s="43">
        <f t="shared" si="6"/>
        <v>426</v>
      </c>
      <c r="C430" s="46" t="s">
        <v>99</v>
      </c>
    </row>
    <row r="431" spans="2:3" ht="13.5">
      <c r="B431" s="43">
        <f t="shared" si="6"/>
        <v>427</v>
      </c>
      <c r="C431" s="46" t="s">
        <v>253</v>
      </c>
    </row>
    <row r="432" spans="2:3" ht="13.5">
      <c r="B432" s="43">
        <f t="shared" si="6"/>
        <v>428</v>
      </c>
      <c r="C432" s="46" t="s">
        <v>562</v>
      </c>
    </row>
    <row r="433" spans="2:3" ht="13.5">
      <c r="B433" s="43">
        <f t="shared" si="6"/>
        <v>429</v>
      </c>
      <c r="C433" s="46" t="s">
        <v>563</v>
      </c>
    </row>
    <row r="434" spans="2:3" ht="13.5">
      <c r="B434" s="43">
        <f t="shared" si="6"/>
        <v>430</v>
      </c>
      <c r="C434" s="46" t="s">
        <v>373</v>
      </c>
    </row>
    <row r="435" spans="2:3" ht="13.5">
      <c r="B435" s="43">
        <f t="shared" si="6"/>
        <v>431</v>
      </c>
      <c r="C435" s="46" t="s">
        <v>254</v>
      </c>
    </row>
    <row r="436" spans="2:3" ht="13.5">
      <c r="B436" s="43">
        <f t="shared" si="6"/>
        <v>432</v>
      </c>
      <c r="C436" s="46" t="s">
        <v>255</v>
      </c>
    </row>
    <row r="437" spans="2:3" ht="13.5">
      <c r="B437" s="43">
        <f t="shared" si="6"/>
        <v>433</v>
      </c>
      <c r="C437" s="46" t="s">
        <v>374</v>
      </c>
    </row>
    <row r="438" spans="2:3" ht="13.5">
      <c r="B438" s="43">
        <f t="shared" si="6"/>
        <v>434</v>
      </c>
      <c r="C438" s="46" t="s">
        <v>256</v>
      </c>
    </row>
    <row r="439" spans="2:3" ht="13.5">
      <c r="B439" s="43">
        <f t="shared" si="6"/>
        <v>435</v>
      </c>
      <c r="C439" s="46" t="s">
        <v>257</v>
      </c>
    </row>
    <row r="440" spans="2:3" ht="13.5">
      <c r="B440" s="43">
        <f t="shared" si="6"/>
        <v>436</v>
      </c>
      <c r="C440" s="46" t="s">
        <v>258</v>
      </c>
    </row>
    <row r="441" spans="2:3" ht="13.5">
      <c r="B441" s="43">
        <f t="shared" si="6"/>
        <v>437</v>
      </c>
      <c r="C441" s="46" t="s">
        <v>564</v>
      </c>
    </row>
    <row r="442" spans="2:3" ht="13.5">
      <c r="B442" s="43">
        <f t="shared" si="6"/>
        <v>438</v>
      </c>
      <c r="C442" s="46" t="s">
        <v>375</v>
      </c>
    </row>
    <row r="443" spans="2:3" ht="13.5">
      <c r="B443" s="43">
        <f t="shared" si="6"/>
        <v>439</v>
      </c>
      <c r="C443" s="46" t="s">
        <v>259</v>
      </c>
    </row>
    <row r="444" spans="2:3" ht="13.5">
      <c r="B444" s="43">
        <f t="shared" si="6"/>
        <v>440</v>
      </c>
      <c r="C444" s="46" t="s">
        <v>260</v>
      </c>
    </row>
    <row r="445" spans="2:3" ht="13.5">
      <c r="B445" s="43">
        <f t="shared" si="6"/>
        <v>441</v>
      </c>
      <c r="C445" s="46" t="s">
        <v>261</v>
      </c>
    </row>
    <row r="446" spans="2:3" ht="13.5">
      <c r="B446" s="43">
        <f t="shared" si="6"/>
        <v>442</v>
      </c>
      <c r="C446" s="46" t="s">
        <v>565</v>
      </c>
    </row>
    <row r="447" spans="2:3" ht="13.5">
      <c r="B447" s="43">
        <f t="shared" si="6"/>
        <v>443</v>
      </c>
      <c r="C447" s="46" t="s">
        <v>262</v>
      </c>
    </row>
    <row r="448" spans="2:3" ht="13.5">
      <c r="B448" s="43">
        <f t="shared" si="6"/>
        <v>444</v>
      </c>
      <c r="C448" s="46" t="s">
        <v>263</v>
      </c>
    </row>
    <row r="449" spans="2:3" ht="13.5">
      <c r="B449" s="43">
        <f t="shared" si="6"/>
        <v>445</v>
      </c>
      <c r="C449" s="46" t="s">
        <v>264</v>
      </c>
    </row>
    <row r="450" spans="2:3" ht="13.5">
      <c r="B450" s="43">
        <f t="shared" si="6"/>
        <v>446</v>
      </c>
      <c r="C450" s="46" t="s">
        <v>265</v>
      </c>
    </row>
    <row r="451" spans="2:3" ht="13.5">
      <c r="B451" s="43">
        <f t="shared" si="6"/>
        <v>447</v>
      </c>
      <c r="C451" s="46" t="s">
        <v>566</v>
      </c>
    </row>
    <row r="452" spans="2:3" ht="13.5">
      <c r="B452" s="43">
        <f t="shared" si="6"/>
        <v>448</v>
      </c>
      <c r="C452" s="46" t="s">
        <v>567</v>
      </c>
    </row>
    <row r="453" spans="2:3" ht="13.5">
      <c r="B453" s="43">
        <f t="shared" si="6"/>
        <v>449</v>
      </c>
      <c r="C453" s="46" t="s">
        <v>568</v>
      </c>
    </row>
    <row r="454" spans="2:3" ht="13.5">
      <c r="B454" s="43">
        <f t="shared" si="6"/>
        <v>450</v>
      </c>
      <c r="C454" s="46" t="s">
        <v>569</v>
      </c>
    </row>
    <row r="455" spans="2:3" ht="13.5">
      <c r="B455" s="43">
        <f aca="true" t="shared" si="7" ref="B455:B518">B454+1</f>
        <v>451</v>
      </c>
      <c r="C455" s="46" t="s">
        <v>570</v>
      </c>
    </row>
    <row r="456" spans="2:3" ht="13.5">
      <c r="B456" s="43">
        <f t="shared" si="7"/>
        <v>452</v>
      </c>
      <c r="C456" s="46" t="s">
        <v>571</v>
      </c>
    </row>
    <row r="457" spans="2:3" ht="13.5">
      <c r="B457" s="43">
        <f t="shared" si="7"/>
        <v>453</v>
      </c>
      <c r="C457" s="46" t="s">
        <v>266</v>
      </c>
    </row>
    <row r="458" spans="2:3" ht="13.5">
      <c r="B458" s="43">
        <f t="shared" si="7"/>
        <v>454</v>
      </c>
      <c r="C458" s="46" t="s">
        <v>376</v>
      </c>
    </row>
    <row r="459" spans="2:3" ht="13.5">
      <c r="B459" s="43">
        <f t="shared" si="7"/>
        <v>455</v>
      </c>
      <c r="C459" s="46" t="s">
        <v>572</v>
      </c>
    </row>
    <row r="460" spans="2:3" ht="13.5">
      <c r="B460" s="43">
        <f t="shared" si="7"/>
        <v>456</v>
      </c>
      <c r="C460" s="46" t="s">
        <v>267</v>
      </c>
    </row>
    <row r="461" spans="2:3" ht="13.5">
      <c r="B461" s="43">
        <f t="shared" si="7"/>
        <v>457</v>
      </c>
      <c r="C461" s="46" t="s">
        <v>573</v>
      </c>
    </row>
    <row r="462" spans="2:3" ht="13.5">
      <c r="B462" s="43">
        <f t="shared" si="7"/>
        <v>458</v>
      </c>
      <c r="C462" s="46" t="s">
        <v>574</v>
      </c>
    </row>
    <row r="463" spans="2:3" ht="13.5">
      <c r="B463" s="43">
        <f t="shared" si="7"/>
        <v>459</v>
      </c>
      <c r="C463" s="46" t="s">
        <v>575</v>
      </c>
    </row>
    <row r="464" spans="2:3" ht="13.5">
      <c r="B464" s="43">
        <f t="shared" si="7"/>
        <v>460</v>
      </c>
      <c r="C464" s="46" t="s">
        <v>377</v>
      </c>
    </row>
    <row r="465" spans="2:3" ht="13.5">
      <c r="B465" s="43">
        <f t="shared" si="7"/>
        <v>461</v>
      </c>
      <c r="C465" s="46" t="s">
        <v>576</v>
      </c>
    </row>
    <row r="466" spans="2:3" ht="13.5">
      <c r="B466" s="43">
        <f t="shared" si="7"/>
        <v>462</v>
      </c>
      <c r="C466" s="46" t="s">
        <v>577</v>
      </c>
    </row>
    <row r="467" spans="2:3" ht="13.5">
      <c r="B467" s="43">
        <f t="shared" si="7"/>
        <v>463</v>
      </c>
      <c r="C467" s="46" t="s">
        <v>578</v>
      </c>
    </row>
    <row r="468" spans="2:3" ht="13.5">
      <c r="B468" s="43">
        <f t="shared" si="7"/>
        <v>464</v>
      </c>
      <c r="C468" s="46" t="s">
        <v>378</v>
      </c>
    </row>
    <row r="469" spans="2:3" ht="13.5">
      <c r="B469" s="43">
        <f t="shared" si="7"/>
        <v>465</v>
      </c>
      <c r="C469" s="46" t="s">
        <v>579</v>
      </c>
    </row>
    <row r="470" spans="2:3" ht="13.5">
      <c r="B470" s="43">
        <f t="shared" si="7"/>
        <v>466</v>
      </c>
      <c r="C470" s="46" t="s">
        <v>268</v>
      </c>
    </row>
    <row r="471" spans="2:3" ht="13.5">
      <c r="B471" s="43">
        <f t="shared" si="7"/>
        <v>467</v>
      </c>
      <c r="C471" s="46" t="s">
        <v>269</v>
      </c>
    </row>
    <row r="472" spans="2:3" ht="13.5">
      <c r="B472" s="43">
        <f t="shared" si="7"/>
        <v>468</v>
      </c>
      <c r="C472" s="46" t="s">
        <v>580</v>
      </c>
    </row>
    <row r="473" spans="2:3" ht="13.5">
      <c r="B473" s="43">
        <f t="shared" si="7"/>
        <v>469</v>
      </c>
      <c r="C473" s="46" t="s">
        <v>581</v>
      </c>
    </row>
    <row r="474" spans="2:3" ht="13.5">
      <c r="B474" s="43">
        <f t="shared" si="7"/>
        <v>470</v>
      </c>
      <c r="C474" s="46" t="s">
        <v>270</v>
      </c>
    </row>
    <row r="475" spans="2:3" ht="13.5">
      <c r="B475" s="43">
        <f t="shared" si="7"/>
        <v>471</v>
      </c>
      <c r="C475" s="46" t="s">
        <v>271</v>
      </c>
    </row>
    <row r="476" spans="2:3" ht="13.5">
      <c r="B476" s="43">
        <f t="shared" si="7"/>
        <v>472</v>
      </c>
      <c r="C476" s="46" t="s">
        <v>100</v>
      </c>
    </row>
    <row r="477" spans="2:3" ht="13.5">
      <c r="B477" s="43">
        <f t="shared" si="7"/>
        <v>473</v>
      </c>
      <c r="C477" s="46" t="s">
        <v>582</v>
      </c>
    </row>
    <row r="478" spans="2:3" ht="13.5">
      <c r="B478" s="43">
        <f t="shared" si="7"/>
        <v>474</v>
      </c>
      <c r="C478" s="46" t="s">
        <v>379</v>
      </c>
    </row>
    <row r="479" spans="2:3" ht="13.5">
      <c r="B479" s="43">
        <f t="shared" si="7"/>
        <v>475</v>
      </c>
      <c r="C479" s="46" t="s">
        <v>272</v>
      </c>
    </row>
    <row r="480" spans="2:3" ht="13.5">
      <c r="B480" s="43">
        <f t="shared" si="7"/>
        <v>476</v>
      </c>
      <c r="C480" s="46" t="s">
        <v>583</v>
      </c>
    </row>
    <row r="481" spans="2:3" ht="13.5">
      <c r="B481" s="43">
        <f t="shared" si="7"/>
        <v>477</v>
      </c>
      <c r="C481" s="46" t="s">
        <v>584</v>
      </c>
    </row>
    <row r="482" spans="2:3" ht="13.5">
      <c r="B482" s="43">
        <f t="shared" si="7"/>
        <v>478</v>
      </c>
      <c r="C482" s="46" t="s">
        <v>273</v>
      </c>
    </row>
    <row r="483" spans="2:3" ht="13.5">
      <c r="B483" s="43">
        <f t="shared" si="7"/>
        <v>479</v>
      </c>
      <c r="C483" s="46" t="s">
        <v>274</v>
      </c>
    </row>
    <row r="484" spans="2:3" ht="13.5">
      <c r="B484" s="43">
        <f t="shared" si="7"/>
        <v>480</v>
      </c>
      <c r="C484" s="46" t="s">
        <v>90</v>
      </c>
    </row>
    <row r="485" spans="2:3" ht="13.5">
      <c r="B485" s="43">
        <f t="shared" si="7"/>
        <v>481</v>
      </c>
      <c r="C485" s="46" t="s">
        <v>585</v>
      </c>
    </row>
    <row r="486" spans="2:3" ht="13.5">
      <c r="B486" s="43">
        <f t="shared" si="7"/>
        <v>482</v>
      </c>
      <c r="C486" s="46" t="s">
        <v>586</v>
      </c>
    </row>
    <row r="487" spans="2:3" ht="13.5">
      <c r="B487" s="43">
        <f t="shared" si="7"/>
        <v>483</v>
      </c>
      <c r="C487" s="46" t="s">
        <v>275</v>
      </c>
    </row>
    <row r="488" spans="2:3" ht="13.5">
      <c r="B488" s="43">
        <f t="shared" si="7"/>
        <v>484</v>
      </c>
      <c r="C488" s="46" t="s">
        <v>587</v>
      </c>
    </row>
    <row r="489" spans="2:3" ht="13.5">
      <c r="B489" s="43">
        <f t="shared" si="7"/>
        <v>485</v>
      </c>
      <c r="C489" s="46" t="s">
        <v>588</v>
      </c>
    </row>
    <row r="490" spans="2:3" ht="13.5">
      <c r="B490" s="43">
        <f t="shared" si="7"/>
        <v>486</v>
      </c>
      <c r="C490" s="46" t="s">
        <v>589</v>
      </c>
    </row>
    <row r="491" spans="2:3" ht="13.5">
      <c r="B491" s="43">
        <f t="shared" si="7"/>
        <v>487</v>
      </c>
      <c r="C491" s="46" t="s">
        <v>590</v>
      </c>
    </row>
    <row r="492" spans="2:3" ht="13.5">
      <c r="B492" s="43">
        <f t="shared" si="7"/>
        <v>488</v>
      </c>
      <c r="C492" s="46" t="s">
        <v>276</v>
      </c>
    </row>
    <row r="493" spans="2:3" ht="13.5">
      <c r="B493" s="43">
        <f t="shared" si="7"/>
        <v>489</v>
      </c>
      <c r="C493" s="46" t="s">
        <v>591</v>
      </c>
    </row>
    <row r="494" spans="2:3" ht="13.5">
      <c r="B494" s="43">
        <f t="shared" si="7"/>
        <v>490</v>
      </c>
      <c r="C494" s="46" t="s">
        <v>592</v>
      </c>
    </row>
    <row r="495" spans="2:3" ht="13.5">
      <c r="B495" s="43">
        <f t="shared" si="7"/>
        <v>491</v>
      </c>
      <c r="C495" s="46" t="s">
        <v>277</v>
      </c>
    </row>
    <row r="496" spans="2:3" ht="13.5">
      <c r="B496" s="43">
        <f t="shared" si="7"/>
        <v>492</v>
      </c>
      <c r="C496" s="46" t="s">
        <v>593</v>
      </c>
    </row>
    <row r="497" spans="2:3" ht="13.5">
      <c r="B497" s="43">
        <f t="shared" si="7"/>
        <v>493</v>
      </c>
      <c r="C497" s="46" t="s">
        <v>278</v>
      </c>
    </row>
    <row r="498" spans="2:3" ht="13.5">
      <c r="B498" s="43">
        <f t="shared" si="7"/>
        <v>494</v>
      </c>
      <c r="C498" s="46" t="s">
        <v>279</v>
      </c>
    </row>
    <row r="499" spans="2:3" ht="13.5">
      <c r="B499" s="43">
        <f t="shared" si="7"/>
        <v>495</v>
      </c>
      <c r="C499" s="46" t="s">
        <v>594</v>
      </c>
    </row>
    <row r="500" spans="2:3" ht="13.5">
      <c r="B500" s="43">
        <f t="shared" si="7"/>
        <v>496</v>
      </c>
      <c r="C500" s="46" t="s">
        <v>595</v>
      </c>
    </row>
    <row r="501" spans="2:3" ht="13.5">
      <c r="B501" s="43">
        <f t="shared" si="7"/>
        <v>497</v>
      </c>
      <c r="C501" s="46" t="s">
        <v>596</v>
      </c>
    </row>
    <row r="502" spans="2:3" ht="13.5">
      <c r="B502" s="43">
        <f t="shared" si="7"/>
        <v>498</v>
      </c>
      <c r="C502" s="46" t="s">
        <v>597</v>
      </c>
    </row>
    <row r="503" spans="2:3" ht="13.5">
      <c r="B503" s="43">
        <f t="shared" si="7"/>
        <v>499</v>
      </c>
      <c r="C503" s="46" t="s">
        <v>598</v>
      </c>
    </row>
    <row r="504" spans="2:3" ht="13.5">
      <c r="B504" s="43">
        <f t="shared" si="7"/>
        <v>500</v>
      </c>
      <c r="C504" s="46" t="s">
        <v>599</v>
      </c>
    </row>
    <row r="505" spans="2:3" ht="13.5">
      <c r="B505" s="43">
        <f>B504+1</f>
        <v>501</v>
      </c>
      <c r="C505" s="46" t="s">
        <v>380</v>
      </c>
    </row>
    <row r="506" spans="2:3" ht="13.5">
      <c r="B506" s="43">
        <f t="shared" si="7"/>
        <v>502</v>
      </c>
      <c r="C506" s="46" t="s">
        <v>657</v>
      </c>
    </row>
    <row r="507" spans="2:3" ht="13.5">
      <c r="B507" s="43">
        <f t="shared" si="7"/>
        <v>503</v>
      </c>
      <c r="C507" s="46" t="s">
        <v>600</v>
      </c>
    </row>
    <row r="508" spans="2:3" ht="13.5">
      <c r="B508" s="43">
        <f t="shared" si="7"/>
        <v>504</v>
      </c>
      <c r="C508" s="46" t="s">
        <v>601</v>
      </c>
    </row>
    <row r="509" spans="2:3" ht="13.5">
      <c r="B509" s="43">
        <f t="shared" si="7"/>
        <v>505</v>
      </c>
      <c r="C509" s="46" t="s">
        <v>602</v>
      </c>
    </row>
    <row r="510" spans="2:3" ht="13.5">
      <c r="B510" s="43">
        <f t="shared" si="7"/>
        <v>506</v>
      </c>
      <c r="C510" s="46" t="s">
        <v>603</v>
      </c>
    </row>
    <row r="511" spans="2:3" ht="13.5">
      <c r="B511" s="43">
        <f t="shared" si="7"/>
        <v>507</v>
      </c>
      <c r="C511" s="46" t="s">
        <v>280</v>
      </c>
    </row>
    <row r="512" spans="2:3" ht="13.5">
      <c r="B512" s="43">
        <f t="shared" si="7"/>
        <v>508</v>
      </c>
      <c r="C512" s="46" t="s">
        <v>281</v>
      </c>
    </row>
    <row r="513" spans="2:3" ht="13.5">
      <c r="B513" s="43">
        <f t="shared" si="7"/>
        <v>509</v>
      </c>
      <c r="C513" s="46" t="s">
        <v>604</v>
      </c>
    </row>
    <row r="514" spans="2:3" ht="13.5">
      <c r="B514" s="43">
        <f t="shared" si="7"/>
        <v>510</v>
      </c>
      <c r="C514" s="46" t="s">
        <v>605</v>
      </c>
    </row>
    <row r="515" spans="2:3" ht="13.5">
      <c r="B515" s="43">
        <f t="shared" si="7"/>
        <v>511</v>
      </c>
      <c r="C515" s="46" t="s">
        <v>282</v>
      </c>
    </row>
    <row r="516" spans="2:3" ht="13.5">
      <c r="B516" s="43">
        <f t="shared" si="7"/>
        <v>512</v>
      </c>
      <c r="C516" s="47" t="s">
        <v>655</v>
      </c>
    </row>
    <row r="517" spans="2:3" ht="13.5">
      <c r="B517" s="43">
        <f t="shared" si="7"/>
        <v>513</v>
      </c>
      <c r="C517" s="46" t="s">
        <v>606</v>
      </c>
    </row>
    <row r="518" spans="2:3" ht="13.5">
      <c r="B518" s="43">
        <f t="shared" si="7"/>
        <v>514</v>
      </c>
      <c r="C518" s="46" t="s">
        <v>283</v>
      </c>
    </row>
    <row r="519" spans="2:3" ht="13.5">
      <c r="B519" s="43">
        <f aca="true" t="shared" si="8" ref="B519:B582">B518+1</f>
        <v>515</v>
      </c>
      <c r="C519" s="46" t="s">
        <v>607</v>
      </c>
    </row>
    <row r="520" spans="2:3" ht="13.5">
      <c r="B520" s="43">
        <f t="shared" si="8"/>
        <v>516</v>
      </c>
      <c r="C520" s="46" t="s">
        <v>608</v>
      </c>
    </row>
    <row r="521" spans="2:3" ht="13.5">
      <c r="B521" s="43">
        <f t="shared" si="8"/>
        <v>517</v>
      </c>
      <c r="C521" s="46" t="s">
        <v>609</v>
      </c>
    </row>
    <row r="522" spans="2:3" ht="13.5">
      <c r="B522" s="43">
        <f t="shared" si="8"/>
        <v>518</v>
      </c>
      <c r="C522" s="46" t="s">
        <v>610</v>
      </c>
    </row>
    <row r="523" spans="2:3" ht="13.5">
      <c r="B523" s="43">
        <f t="shared" si="8"/>
        <v>519</v>
      </c>
      <c r="C523" s="46" t="s">
        <v>611</v>
      </c>
    </row>
    <row r="524" spans="2:3" ht="13.5">
      <c r="B524" s="43">
        <f t="shared" si="8"/>
        <v>520</v>
      </c>
      <c r="C524" s="46" t="s">
        <v>284</v>
      </c>
    </row>
    <row r="525" spans="2:3" ht="13.5">
      <c r="B525" s="43">
        <f t="shared" si="8"/>
        <v>521</v>
      </c>
      <c r="C525" s="46" t="s">
        <v>612</v>
      </c>
    </row>
    <row r="526" spans="2:3" ht="13.5">
      <c r="B526" s="43">
        <f t="shared" si="8"/>
        <v>522</v>
      </c>
      <c r="C526" s="46" t="s">
        <v>613</v>
      </c>
    </row>
    <row r="527" spans="2:3" ht="13.5">
      <c r="B527" s="43">
        <f t="shared" si="8"/>
        <v>523</v>
      </c>
      <c r="C527" s="46" t="s">
        <v>285</v>
      </c>
    </row>
    <row r="528" spans="2:3" ht="13.5">
      <c r="B528" s="43">
        <f t="shared" si="8"/>
        <v>524</v>
      </c>
      <c r="C528" s="46" t="s">
        <v>614</v>
      </c>
    </row>
    <row r="529" spans="2:3" ht="13.5">
      <c r="B529" s="43">
        <f t="shared" si="8"/>
        <v>525</v>
      </c>
      <c r="C529" s="46" t="s">
        <v>286</v>
      </c>
    </row>
    <row r="530" spans="2:3" ht="13.5">
      <c r="B530" s="43">
        <f t="shared" si="8"/>
        <v>526</v>
      </c>
      <c r="C530" s="46" t="s">
        <v>287</v>
      </c>
    </row>
    <row r="531" spans="2:3" ht="13.5">
      <c r="B531" s="43">
        <f t="shared" si="8"/>
        <v>527</v>
      </c>
      <c r="C531" s="46" t="s">
        <v>615</v>
      </c>
    </row>
    <row r="532" spans="2:3" ht="13.5">
      <c r="B532" s="43">
        <f t="shared" si="8"/>
        <v>528</v>
      </c>
      <c r="C532" s="46" t="s">
        <v>288</v>
      </c>
    </row>
    <row r="533" spans="2:3" ht="13.5">
      <c r="B533" s="43">
        <f t="shared" si="8"/>
        <v>529</v>
      </c>
      <c r="C533" s="46" t="s">
        <v>289</v>
      </c>
    </row>
    <row r="534" spans="2:3" ht="13.5">
      <c r="B534" s="43">
        <f t="shared" si="8"/>
        <v>530</v>
      </c>
      <c r="C534" s="46" t="s">
        <v>616</v>
      </c>
    </row>
    <row r="535" spans="2:3" ht="13.5">
      <c r="B535" s="43">
        <f t="shared" si="8"/>
        <v>531</v>
      </c>
      <c r="C535" s="46" t="s">
        <v>290</v>
      </c>
    </row>
    <row r="536" spans="2:3" ht="13.5">
      <c r="B536" s="43">
        <f t="shared" si="8"/>
        <v>532</v>
      </c>
      <c r="C536" s="46" t="s">
        <v>291</v>
      </c>
    </row>
    <row r="537" spans="2:3" ht="13.5">
      <c r="B537" s="43">
        <f t="shared" si="8"/>
        <v>533</v>
      </c>
      <c r="C537" s="46" t="s">
        <v>617</v>
      </c>
    </row>
    <row r="538" spans="2:3" ht="13.5">
      <c r="B538" s="43">
        <f t="shared" si="8"/>
        <v>534</v>
      </c>
      <c r="C538" s="46" t="s">
        <v>292</v>
      </c>
    </row>
    <row r="539" spans="2:3" ht="13.5">
      <c r="B539" s="43">
        <f t="shared" si="8"/>
        <v>535</v>
      </c>
      <c r="C539" s="46" t="s">
        <v>618</v>
      </c>
    </row>
    <row r="540" spans="2:3" ht="13.5">
      <c r="B540" s="43">
        <f t="shared" si="8"/>
        <v>536</v>
      </c>
      <c r="C540" s="46" t="s">
        <v>619</v>
      </c>
    </row>
    <row r="541" spans="2:3" ht="13.5">
      <c r="B541" s="43">
        <f t="shared" si="8"/>
        <v>537</v>
      </c>
      <c r="C541" s="46" t="s">
        <v>620</v>
      </c>
    </row>
    <row r="542" spans="2:3" ht="13.5">
      <c r="B542" s="43">
        <f t="shared" si="8"/>
        <v>538</v>
      </c>
      <c r="C542" s="46" t="s">
        <v>293</v>
      </c>
    </row>
    <row r="543" spans="2:3" ht="13.5">
      <c r="B543" s="43">
        <f t="shared" si="8"/>
        <v>539</v>
      </c>
      <c r="C543" s="46" t="s">
        <v>621</v>
      </c>
    </row>
    <row r="544" spans="2:3" ht="13.5">
      <c r="B544" s="43">
        <f t="shared" si="8"/>
        <v>540</v>
      </c>
      <c r="C544" s="46" t="s">
        <v>622</v>
      </c>
    </row>
    <row r="545" spans="2:3" ht="13.5">
      <c r="B545" s="43">
        <f t="shared" si="8"/>
        <v>541</v>
      </c>
      <c r="C545" s="46" t="s">
        <v>623</v>
      </c>
    </row>
    <row r="546" spans="2:3" ht="13.5">
      <c r="B546" s="43">
        <f t="shared" si="8"/>
        <v>542</v>
      </c>
      <c r="C546" s="46" t="s">
        <v>624</v>
      </c>
    </row>
    <row r="547" spans="2:3" ht="13.5">
      <c r="B547" s="43">
        <f t="shared" si="8"/>
        <v>543</v>
      </c>
      <c r="C547" s="46" t="s">
        <v>625</v>
      </c>
    </row>
    <row r="548" spans="2:3" ht="13.5">
      <c r="B548" s="43">
        <f t="shared" si="8"/>
        <v>544</v>
      </c>
      <c r="C548" s="46" t="s">
        <v>74</v>
      </c>
    </row>
    <row r="549" spans="2:3" ht="13.5">
      <c r="B549" s="43">
        <f t="shared" si="8"/>
        <v>545</v>
      </c>
      <c r="C549" s="46" t="s">
        <v>294</v>
      </c>
    </row>
    <row r="550" spans="2:3" ht="13.5">
      <c r="B550" s="43">
        <f t="shared" si="8"/>
        <v>546</v>
      </c>
      <c r="C550" s="46" t="s">
        <v>626</v>
      </c>
    </row>
    <row r="551" spans="2:3" ht="13.5">
      <c r="B551" s="43">
        <f t="shared" si="8"/>
        <v>547</v>
      </c>
      <c r="C551" s="46" t="s">
        <v>627</v>
      </c>
    </row>
    <row r="552" spans="2:3" ht="13.5">
      <c r="B552" s="43">
        <f t="shared" si="8"/>
        <v>548</v>
      </c>
      <c r="C552" s="46" t="s">
        <v>628</v>
      </c>
    </row>
    <row r="553" spans="2:3" ht="13.5">
      <c r="B553" s="43">
        <f t="shared" si="8"/>
        <v>549</v>
      </c>
      <c r="C553" s="46" t="s">
        <v>629</v>
      </c>
    </row>
    <row r="554" spans="2:3" ht="13.5">
      <c r="B554" s="43">
        <f t="shared" si="8"/>
        <v>550</v>
      </c>
      <c r="C554" s="46" t="s">
        <v>630</v>
      </c>
    </row>
    <row r="555" spans="2:3" ht="13.5">
      <c r="B555" s="43">
        <f t="shared" si="8"/>
        <v>551</v>
      </c>
      <c r="C555" s="46" t="s">
        <v>295</v>
      </c>
    </row>
    <row r="556" spans="2:3" ht="13.5">
      <c r="B556" s="43">
        <f t="shared" si="8"/>
        <v>552</v>
      </c>
      <c r="C556" s="46" t="s">
        <v>75</v>
      </c>
    </row>
    <row r="557" spans="2:3" ht="13.5">
      <c r="B557" s="43">
        <f t="shared" si="8"/>
        <v>553</v>
      </c>
      <c r="C557" s="46" t="s">
        <v>296</v>
      </c>
    </row>
    <row r="558" spans="2:3" ht="13.5">
      <c r="B558" s="43">
        <f t="shared" si="8"/>
        <v>554</v>
      </c>
      <c r="C558" s="46" t="s">
        <v>297</v>
      </c>
    </row>
    <row r="559" spans="2:3" ht="13.5">
      <c r="B559" s="43">
        <f t="shared" si="8"/>
        <v>555</v>
      </c>
      <c r="C559" s="46" t="s">
        <v>298</v>
      </c>
    </row>
    <row r="560" spans="2:3" ht="13.5">
      <c r="B560" s="43">
        <f t="shared" si="8"/>
        <v>556</v>
      </c>
      <c r="C560" s="46" t="s">
        <v>381</v>
      </c>
    </row>
    <row r="561" spans="2:3" ht="13.5">
      <c r="B561" s="43">
        <f t="shared" si="8"/>
        <v>557</v>
      </c>
      <c r="C561" s="46" t="s">
        <v>631</v>
      </c>
    </row>
    <row r="562" spans="2:3" ht="13.5">
      <c r="B562" s="43">
        <f t="shared" si="8"/>
        <v>558</v>
      </c>
      <c r="C562" s="46" t="s">
        <v>632</v>
      </c>
    </row>
    <row r="563" spans="2:3" ht="13.5">
      <c r="B563" s="43">
        <f t="shared" si="8"/>
        <v>559</v>
      </c>
      <c r="C563" s="46" t="s">
        <v>68</v>
      </c>
    </row>
    <row r="564" spans="2:3" ht="13.5">
      <c r="B564" s="43">
        <f t="shared" si="8"/>
        <v>560</v>
      </c>
      <c r="C564" s="46" t="s">
        <v>633</v>
      </c>
    </row>
    <row r="565" spans="2:3" ht="13.5">
      <c r="B565" s="43">
        <f t="shared" si="8"/>
        <v>561</v>
      </c>
      <c r="C565" s="46" t="s">
        <v>634</v>
      </c>
    </row>
    <row r="566" spans="2:3" ht="13.5">
      <c r="B566" s="43">
        <f t="shared" si="8"/>
        <v>562</v>
      </c>
      <c r="C566" s="46" t="s">
        <v>635</v>
      </c>
    </row>
    <row r="567" spans="2:3" ht="13.5">
      <c r="B567" s="43">
        <f t="shared" si="8"/>
        <v>563</v>
      </c>
      <c r="C567" s="46" t="s">
        <v>299</v>
      </c>
    </row>
    <row r="568" spans="2:3" ht="13.5">
      <c r="B568" s="43">
        <f t="shared" si="8"/>
        <v>564</v>
      </c>
      <c r="C568" s="46" t="s">
        <v>382</v>
      </c>
    </row>
    <row r="569" spans="2:3" ht="13.5">
      <c r="B569" s="43">
        <f t="shared" si="8"/>
        <v>565</v>
      </c>
      <c r="C569" s="46" t="s">
        <v>300</v>
      </c>
    </row>
    <row r="570" spans="2:3" ht="13.5">
      <c r="B570" s="43">
        <f t="shared" si="8"/>
        <v>566</v>
      </c>
      <c r="C570" s="46" t="s">
        <v>637</v>
      </c>
    </row>
    <row r="571" spans="2:3" ht="13.5">
      <c r="B571" s="43">
        <f t="shared" si="8"/>
        <v>567</v>
      </c>
      <c r="C571" s="46" t="s">
        <v>383</v>
      </c>
    </row>
    <row r="572" spans="2:3" ht="13.5">
      <c r="B572" s="43">
        <f t="shared" si="8"/>
        <v>568</v>
      </c>
      <c r="C572" s="46" t="s">
        <v>636</v>
      </c>
    </row>
    <row r="573" spans="2:3" ht="13.5">
      <c r="B573" s="43">
        <f t="shared" si="8"/>
        <v>569</v>
      </c>
      <c r="C573" s="46" t="s">
        <v>301</v>
      </c>
    </row>
    <row r="574" spans="2:3" ht="13.5">
      <c r="B574" s="43">
        <f t="shared" si="8"/>
        <v>570</v>
      </c>
      <c r="C574" s="46" t="s">
        <v>302</v>
      </c>
    </row>
    <row r="575" spans="2:3" ht="13.5">
      <c r="B575" s="43">
        <f t="shared" si="8"/>
        <v>571</v>
      </c>
      <c r="C575" s="46" t="s">
        <v>638</v>
      </c>
    </row>
    <row r="576" spans="2:3" ht="13.5">
      <c r="B576" s="43">
        <f t="shared" si="8"/>
        <v>572</v>
      </c>
      <c r="C576" s="46" t="s">
        <v>639</v>
      </c>
    </row>
    <row r="577" spans="2:3" ht="13.5">
      <c r="B577" s="43">
        <f t="shared" si="8"/>
        <v>573</v>
      </c>
      <c r="C577" s="46" t="s">
        <v>303</v>
      </c>
    </row>
    <row r="578" spans="2:3" ht="13.5">
      <c r="B578" s="43">
        <f t="shared" si="8"/>
        <v>574</v>
      </c>
      <c r="C578" s="46" t="s">
        <v>304</v>
      </c>
    </row>
    <row r="579" spans="2:3" ht="13.5">
      <c r="B579" s="43">
        <f t="shared" si="8"/>
        <v>575</v>
      </c>
      <c r="C579" s="46" t="s">
        <v>305</v>
      </c>
    </row>
    <row r="580" spans="2:3" ht="13.5">
      <c r="B580" s="43">
        <f t="shared" si="8"/>
        <v>576</v>
      </c>
      <c r="C580" s="46" t="s">
        <v>306</v>
      </c>
    </row>
    <row r="581" spans="2:3" ht="13.5">
      <c r="B581" s="43">
        <f t="shared" si="8"/>
        <v>577</v>
      </c>
      <c r="C581" s="46" t="s">
        <v>384</v>
      </c>
    </row>
    <row r="582" spans="2:3" ht="13.5">
      <c r="B582" s="43">
        <f t="shared" si="8"/>
        <v>578</v>
      </c>
      <c r="C582" s="46" t="s">
        <v>640</v>
      </c>
    </row>
    <row r="583" spans="2:3" ht="13.5">
      <c r="B583" s="43">
        <f aca="true" t="shared" si="9" ref="B583:B646">B582+1</f>
        <v>579</v>
      </c>
      <c r="C583" s="46" t="s">
        <v>641</v>
      </c>
    </row>
    <row r="584" spans="2:3" ht="13.5">
      <c r="B584" s="43">
        <f t="shared" si="9"/>
        <v>580</v>
      </c>
      <c r="C584" s="46" t="s">
        <v>385</v>
      </c>
    </row>
    <row r="585" spans="2:3" ht="13.5">
      <c r="B585" s="43">
        <f t="shared" si="9"/>
        <v>581</v>
      </c>
      <c r="C585" s="46" t="s">
        <v>307</v>
      </c>
    </row>
    <row r="586" spans="2:3" ht="13.5">
      <c r="B586" s="43">
        <f t="shared" si="9"/>
        <v>582</v>
      </c>
      <c r="C586" s="46" t="s">
        <v>642</v>
      </c>
    </row>
    <row r="587" spans="2:3" ht="13.5">
      <c r="B587" s="43">
        <f t="shared" si="9"/>
        <v>583</v>
      </c>
      <c r="C587" s="46" t="s">
        <v>643</v>
      </c>
    </row>
    <row r="588" spans="2:3" ht="13.5">
      <c r="B588" s="43">
        <f t="shared" si="9"/>
        <v>584</v>
      </c>
      <c r="C588" s="46" t="s">
        <v>76</v>
      </c>
    </row>
    <row r="589" spans="2:3" ht="13.5">
      <c r="B589" s="43">
        <f t="shared" si="9"/>
        <v>585</v>
      </c>
      <c r="C589" s="46" t="s">
        <v>308</v>
      </c>
    </row>
    <row r="590" spans="2:3" ht="13.5">
      <c r="B590" s="43">
        <f t="shared" si="9"/>
        <v>586</v>
      </c>
      <c r="C590" s="46" t="s">
        <v>309</v>
      </c>
    </row>
    <row r="591" spans="2:3" ht="13.5">
      <c r="B591" s="43">
        <f t="shared" si="9"/>
        <v>587</v>
      </c>
      <c r="C591" s="46" t="s">
        <v>310</v>
      </c>
    </row>
    <row r="592" spans="2:3" ht="13.5">
      <c r="B592" s="43">
        <f t="shared" si="9"/>
        <v>588</v>
      </c>
      <c r="C592" s="46" t="s">
        <v>77</v>
      </c>
    </row>
    <row r="593" spans="2:3" ht="13.5">
      <c r="B593" s="43">
        <f t="shared" si="9"/>
        <v>589</v>
      </c>
      <c r="C593" s="46" t="s">
        <v>644</v>
      </c>
    </row>
    <row r="594" spans="2:3" ht="13.5">
      <c r="B594" s="43">
        <f t="shared" si="9"/>
        <v>590</v>
      </c>
      <c r="C594" s="46" t="s">
        <v>311</v>
      </c>
    </row>
    <row r="595" spans="2:3" ht="13.5">
      <c r="B595" s="43">
        <f t="shared" si="9"/>
        <v>591</v>
      </c>
      <c r="C595" s="46" t="s">
        <v>78</v>
      </c>
    </row>
    <row r="596" spans="2:3" ht="13.5">
      <c r="B596" s="43">
        <f t="shared" si="9"/>
        <v>592</v>
      </c>
      <c r="C596" s="46" t="s">
        <v>312</v>
      </c>
    </row>
    <row r="597" spans="2:3" ht="13.5">
      <c r="B597" s="43">
        <f t="shared" si="9"/>
        <v>593</v>
      </c>
      <c r="C597" s="46" t="s">
        <v>645</v>
      </c>
    </row>
    <row r="598" spans="2:3" ht="13.5">
      <c r="B598" s="43">
        <f t="shared" si="9"/>
        <v>594</v>
      </c>
      <c r="C598" s="46" t="s">
        <v>646</v>
      </c>
    </row>
    <row r="599" spans="2:3" ht="13.5">
      <c r="B599" s="43">
        <f t="shared" si="9"/>
        <v>595</v>
      </c>
      <c r="C599" s="46" t="s">
        <v>647</v>
      </c>
    </row>
    <row r="600" spans="2:3" ht="13.5">
      <c r="B600" s="43">
        <f t="shared" si="9"/>
        <v>596</v>
      </c>
      <c r="C600" s="46" t="s">
        <v>313</v>
      </c>
    </row>
    <row r="601" spans="2:3" ht="13.5">
      <c r="B601" s="43">
        <f t="shared" si="9"/>
        <v>597</v>
      </c>
      <c r="C601" s="46" t="s">
        <v>314</v>
      </c>
    </row>
    <row r="602" spans="2:3" ht="13.5">
      <c r="B602" s="43">
        <f t="shared" si="9"/>
        <v>598</v>
      </c>
      <c r="C602" s="46" t="s">
        <v>315</v>
      </c>
    </row>
    <row r="603" spans="2:3" ht="13.5">
      <c r="B603" s="43">
        <f t="shared" si="9"/>
        <v>599</v>
      </c>
      <c r="C603" s="46" t="s">
        <v>648</v>
      </c>
    </row>
    <row r="604" spans="2:3" ht="13.5">
      <c r="B604" s="43">
        <f t="shared" si="9"/>
        <v>600</v>
      </c>
      <c r="C604" s="46" t="s">
        <v>649</v>
      </c>
    </row>
    <row r="605" spans="2:3" ht="13.5">
      <c r="B605" s="43">
        <f t="shared" si="9"/>
        <v>601</v>
      </c>
      <c r="C605" s="46" t="s">
        <v>316</v>
      </c>
    </row>
    <row r="606" spans="2:3" ht="13.5">
      <c r="B606" s="43">
        <f t="shared" si="9"/>
        <v>602</v>
      </c>
      <c r="C606" s="46" t="s">
        <v>650</v>
      </c>
    </row>
    <row r="607" spans="2:3" ht="13.5">
      <c r="B607" s="43">
        <f t="shared" si="9"/>
        <v>603</v>
      </c>
      <c r="C607" s="46" t="s">
        <v>651</v>
      </c>
    </row>
    <row r="608" spans="2:3" ht="13.5">
      <c r="B608" s="43">
        <f t="shared" si="9"/>
        <v>604</v>
      </c>
      <c r="C608" s="46" t="s">
        <v>79</v>
      </c>
    </row>
    <row r="609" spans="2:3" ht="13.5">
      <c r="B609" s="43">
        <f t="shared" si="9"/>
        <v>605</v>
      </c>
      <c r="C609" s="46" t="s">
        <v>317</v>
      </c>
    </row>
    <row r="610" spans="2:3" ht="13.5">
      <c r="B610" s="43">
        <f t="shared" si="9"/>
        <v>606</v>
      </c>
      <c r="C610" s="47"/>
    </row>
    <row r="611" spans="2:3" ht="13.5">
      <c r="B611" s="43">
        <f t="shared" si="9"/>
        <v>607</v>
      </c>
      <c r="C611" s="46"/>
    </row>
    <row r="612" spans="2:3" ht="13.5">
      <c r="B612" s="43">
        <f t="shared" si="9"/>
        <v>608</v>
      </c>
      <c r="C612" s="46"/>
    </row>
    <row r="613" spans="2:3" ht="13.5">
      <c r="B613" s="43">
        <f t="shared" si="9"/>
        <v>609</v>
      </c>
      <c r="C613" s="47"/>
    </row>
    <row r="614" spans="2:3" ht="13.5">
      <c r="B614" s="43">
        <f t="shared" si="9"/>
        <v>610</v>
      </c>
      <c r="C614" s="46"/>
    </row>
    <row r="615" spans="2:3" ht="13.5">
      <c r="B615" s="43">
        <f t="shared" si="9"/>
        <v>611</v>
      </c>
      <c r="C615" s="47"/>
    </row>
    <row r="616" spans="2:3" ht="13.5">
      <c r="B616" s="43">
        <f t="shared" si="9"/>
        <v>612</v>
      </c>
      <c r="C616" s="46"/>
    </row>
    <row r="617" spans="2:3" ht="13.5">
      <c r="B617" s="43">
        <f t="shared" si="9"/>
        <v>613</v>
      </c>
      <c r="C617" s="47"/>
    </row>
    <row r="618" spans="2:3" ht="13.5">
      <c r="B618" s="43">
        <f t="shared" si="9"/>
        <v>614</v>
      </c>
      <c r="C618" s="46"/>
    </row>
    <row r="619" spans="2:3" ht="13.5">
      <c r="B619" s="43">
        <f t="shared" si="9"/>
        <v>615</v>
      </c>
      <c r="C619" s="46"/>
    </row>
    <row r="620" spans="2:3" ht="13.5">
      <c r="B620" s="43">
        <f t="shared" si="9"/>
        <v>616</v>
      </c>
      <c r="C620" s="46"/>
    </row>
    <row r="621" spans="2:3" ht="13.5">
      <c r="B621" s="43">
        <f t="shared" si="9"/>
        <v>617</v>
      </c>
      <c r="C621" s="46"/>
    </row>
    <row r="622" spans="2:3" ht="13.5">
      <c r="B622" s="43">
        <f t="shared" si="9"/>
        <v>618</v>
      </c>
      <c r="C622" s="46"/>
    </row>
    <row r="623" spans="2:3" ht="13.5">
      <c r="B623" s="43">
        <f t="shared" si="9"/>
        <v>619</v>
      </c>
      <c r="C623" s="46"/>
    </row>
    <row r="624" spans="2:3" ht="13.5">
      <c r="B624" s="43">
        <f t="shared" si="9"/>
        <v>620</v>
      </c>
      <c r="C624" s="46"/>
    </row>
    <row r="625" spans="2:3" ht="13.5">
      <c r="B625" s="43">
        <f t="shared" si="9"/>
        <v>621</v>
      </c>
      <c r="C625" s="46"/>
    </row>
    <row r="626" spans="2:3" ht="13.5">
      <c r="B626" s="43">
        <f t="shared" si="9"/>
        <v>622</v>
      </c>
      <c r="C626" s="46"/>
    </row>
    <row r="627" spans="2:3" ht="13.5">
      <c r="B627" s="43">
        <f t="shared" si="9"/>
        <v>623</v>
      </c>
      <c r="C627" s="46"/>
    </row>
    <row r="628" spans="2:3" ht="13.5">
      <c r="B628" s="43">
        <f t="shared" si="9"/>
        <v>624</v>
      </c>
      <c r="C628" s="46"/>
    </row>
    <row r="629" spans="2:3" ht="13.5">
      <c r="B629" s="43">
        <f t="shared" si="9"/>
        <v>625</v>
      </c>
      <c r="C629" s="46"/>
    </row>
    <row r="630" spans="2:3" ht="13.5">
      <c r="B630" s="43">
        <f t="shared" si="9"/>
        <v>626</v>
      </c>
      <c r="C630" s="46"/>
    </row>
    <row r="631" spans="2:3" ht="13.5">
      <c r="B631" s="43">
        <f t="shared" si="9"/>
        <v>627</v>
      </c>
      <c r="C631" s="46"/>
    </row>
    <row r="632" spans="2:3" ht="13.5">
      <c r="B632" s="43">
        <f t="shared" si="9"/>
        <v>628</v>
      </c>
      <c r="C632" s="46"/>
    </row>
    <row r="633" spans="2:3" ht="13.5">
      <c r="B633" s="43">
        <f t="shared" si="9"/>
        <v>629</v>
      </c>
      <c r="C633" s="46"/>
    </row>
    <row r="634" spans="2:3" ht="13.5">
      <c r="B634" s="43">
        <f t="shared" si="9"/>
        <v>630</v>
      </c>
      <c r="C634" s="46"/>
    </row>
    <row r="635" spans="2:3" ht="13.5">
      <c r="B635" s="43">
        <f t="shared" si="9"/>
        <v>631</v>
      </c>
      <c r="C635" s="46"/>
    </row>
    <row r="636" spans="2:3" ht="13.5">
      <c r="B636" s="43">
        <f t="shared" si="9"/>
        <v>632</v>
      </c>
      <c r="C636" s="46"/>
    </row>
    <row r="637" spans="2:3" ht="13.5">
      <c r="B637" s="43">
        <f t="shared" si="9"/>
        <v>633</v>
      </c>
      <c r="C637" s="46"/>
    </row>
    <row r="638" spans="2:3" ht="13.5">
      <c r="B638" s="43">
        <f t="shared" si="9"/>
        <v>634</v>
      </c>
      <c r="C638" s="46"/>
    </row>
    <row r="639" spans="2:3" ht="13.5">
      <c r="B639" s="43">
        <f t="shared" si="9"/>
        <v>635</v>
      </c>
      <c r="C639" s="46"/>
    </row>
    <row r="640" spans="2:3" ht="13.5">
      <c r="B640" s="43">
        <f t="shared" si="9"/>
        <v>636</v>
      </c>
      <c r="C640" s="46"/>
    </row>
    <row r="641" spans="2:3" ht="13.5">
      <c r="B641" s="43">
        <f t="shared" si="9"/>
        <v>637</v>
      </c>
      <c r="C641" s="46"/>
    </row>
    <row r="642" spans="2:3" ht="13.5">
      <c r="B642" s="43">
        <f t="shared" si="9"/>
        <v>638</v>
      </c>
      <c r="C642" s="46"/>
    </row>
    <row r="643" spans="2:3" ht="13.5">
      <c r="B643" s="43">
        <f t="shared" si="9"/>
        <v>639</v>
      </c>
      <c r="C643" s="46"/>
    </row>
    <row r="644" spans="2:3" ht="13.5">
      <c r="B644" s="43">
        <f t="shared" si="9"/>
        <v>640</v>
      </c>
      <c r="C644" s="46"/>
    </row>
    <row r="645" spans="2:3" ht="13.5">
      <c r="B645" s="43">
        <f t="shared" si="9"/>
        <v>641</v>
      </c>
      <c r="C645" s="46"/>
    </row>
    <row r="646" spans="2:3" ht="13.5">
      <c r="B646" s="43">
        <f t="shared" si="9"/>
        <v>642</v>
      </c>
      <c r="C646" s="46"/>
    </row>
    <row r="647" spans="2:3" ht="13.5">
      <c r="B647" s="43">
        <f aca="true" t="shared" si="10" ref="B647:B654">B646+1</f>
        <v>643</v>
      </c>
      <c r="C647" s="46"/>
    </row>
    <row r="648" spans="2:3" ht="13.5">
      <c r="B648" s="43">
        <f t="shared" si="10"/>
        <v>644</v>
      </c>
      <c r="C648" s="46"/>
    </row>
    <row r="649" spans="2:3" ht="13.5">
      <c r="B649" s="43">
        <f t="shared" si="10"/>
        <v>645</v>
      </c>
      <c r="C649" s="46"/>
    </row>
    <row r="650" spans="2:3" ht="13.5">
      <c r="B650" s="43">
        <f t="shared" si="10"/>
        <v>646</v>
      </c>
      <c r="C650" s="46"/>
    </row>
    <row r="651" spans="2:3" ht="13.5">
      <c r="B651" s="43">
        <f t="shared" si="10"/>
        <v>647</v>
      </c>
      <c r="C651" s="46"/>
    </row>
    <row r="652" spans="2:3" ht="13.5">
      <c r="B652" s="43">
        <f t="shared" si="10"/>
        <v>648</v>
      </c>
      <c r="C652" s="46"/>
    </row>
    <row r="653" spans="2:3" ht="13.5">
      <c r="B653" s="43">
        <f t="shared" si="10"/>
        <v>649</v>
      </c>
      <c r="C653" s="46"/>
    </row>
    <row r="654" spans="2:3" ht="13.5">
      <c r="B654" s="43">
        <f t="shared" si="10"/>
        <v>650</v>
      </c>
      <c r="C654" s="46"/>
    </row>
  </sheetData>
  <mergeCells count="2">
    <mergeCell ref="A2:C2"/>
    <mergeCell ref="A3:C3"/>
  </mergeCells>
  <printOptions/>
  <pageMargins left="0.75" right="0.75" top="1" bottom="1" header="0.492125985" footer="0.49212598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Plan7"/>
  <dimension ref="B6:B10"/>
  <sheetViews>
    <sheetView showGridLines="0" showRowColHeaders="0" workbookViewId="0" topLeftCell="A1">
      <selection activeCell="A1" sqref="A1"/>
    </sheetView>
  </sheetViews>
  <sheetFormatPr defaultColWidth="9.140625" defaultRowHeight="12.75"/>
  <cols>
    <col min="11" max="16384" width="0" style="0" hidden="1" customWidth="1"/>
  </cols>
  <sheetData>
    <row r="6" ht="20.25">
      <c r="B6" s="342" t="s">
        <v>874</v>
      </c>
    </row>
    <row r="8" ht="20.25">
      <c r="B8" s="342" t="s">
        <v>875</v>
      </c>
    </row>
    <row r="10" ht="12.75">
      <c r="B10" s="341"/>
    </row>
  </sheetData>
  <sheetProtection password="DCD0" sheet="1" objects="1" scenarios="1"/>
  <printOptions/>
  <pageMargins left="0.75" right="0.75" top="1" bottom="1" header="0.492125985" footer="0.49212598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Plan1">
    <pageSetUpPr fitToPage="1"/>
  </sheetPr>
  <dimension ref="B2:M27"/>
  <sheetViews>
    <sheetView showGridLines="0" showRowColHeaders="0" tabSelected="1" workbookViewId="0" topLeftCell="A1">
      <selection activeCell="A1" sqref="A1"/>
    </sheetView>
  </sheetViews>
  <sheetFormatPr defaultColWidth="9.140625" defaultRowHeight="12.75"/>
  <cols>
    <col min="1" max="1" width="0.71875" style="0" customWidth="1"/>
    <col min="2" max="2" width="1.8515625" style="0" customWidth="1"/>
    <col min="3" max="3" width="2.57421875" style="0" customWidth="1"/>
    <col min="4" max="4" width="9.421875" style="0" customWidth="1"/>
    <col min="5" max="5" width="6.00390625" style="0" customWidth="1"/>
    <col min="6" max="6" width="23.57421875" style="0" customWidth="1"/>
    <col min="7" max="7" width="5.8515625" style="0" customWidth="1"/>
    <col min="8" max="8" width="20.00390625" style="0" customWidth="1"/>
    <col min="9" max="9" width="10.140625" style="0" customWidth="1"/>
    <col min="10" max="10" width="0.71875" style="0" customWidth="1"/>
    <col min="11" max="11" width="5.00390625" style="0" customWidth="1"/>
    <col min="12" max="12" width="3.57421875" style="0" customWidth="1"/>
    <col min="13" max="13" width="1.8515625" style="0" customWidth="1"/>
    <col min="14" max="14" width="0.71875" style="0" customWidth="1"/>
    <col min="15" max="16384" width="0" style="0" hidden="1" customWidth="1"/>
  </cols>
  <sheetData>
    <row r="1" ht="3.75" customHeight="1"/>
    <row r="2" spans="2:13" ht="6.75" customHeight="1">
      <c r="B2" s="1"/>
      <c r="C2" s="51"/>
      <c r="D2" s="51"/>
      <c r="E2" s="51"/>
      <c r="F2" s="4"/>
      <c r="G2" s="4"/>
      <c r="H2" s="4"/>
      <c r="I2" s="4"/>
      <c r="J2" s="4"/>
      <c r="K2" s="4"/>
      <c r="L2" s="4"/>
      <c r="M2" s="4"/>
    </row>
    <row r="3" spans="2:13" ht="20.25" customHeight="1">
      <c r="B3" s="1"/>
      <c r="C3" s="1"/>
      <c r="D3" s="446" t="s">
        <v>857</v>
      </c>
      <c r="E3" s="446"/>
      <c r="F3" s="446"/>
      <c r="G3" s="446"/>
      <c r="H3" s="446"/>
      <c r="I3" s="446"/>
      <c r="J3" s="446"/>
      <c r="K3" s="446"/>
      <c r="L3" s="446"/>
      <c r="M3" s="446"/>
    </row>
    <row r="4" spans="2:13" ht="3.75" customHeight="1">
      <c r="B4" s="1"/>
      <c r="C4" s="1"/>
      <c r="D4" s="446"/>
      <c r="E4" s="446"/>
      <c r="F4" s="446"/>
      <c r="G4" s="446"/>
      <c r="H4" s="446"/>
      <c r="I4" s="446"/>
      <c r="J4" s="446"/>
      <c r="K4" s="446"/>
      <c r="L4" s="446"/>
      <c r="M4" s="446"/>
    </row>
    <row r="5" spans="2:13" ht="22.5" customHeight="1">
      <c r="B5" s="304"/>
      <c r="C5" s="304"/>
      <c r="D5" s="447" t="s">
        <v>876</v>
      </c>
      <c r="E5" s="447"/>
      <c r="F5" s="447"/>
      <c r="G5" s="447"/>
      <c r="H5" s="447"/>
      <c r="I5" s="447"/>
      <c r="J5" s="447"/>
      <c r="K5" s="447"/>
      <c r="L5" s="447"/>
      <c r="M5" s="447"/>
    </row>
    <row r="6" spans="2:13" ht="3.75" customHeight="1">
      <c r="B6" s="327"/>
      <c r="C6" s="327"/>
      <c r="D6" s="327"/>
      <c r="E6" s="328"/>
      <c r="F6" s="328"/>
      <c r="G6" s="328"/>
      <c r="H6" s="328"/>
      <c r="I6" s="328"/>
      <c r="J6" s="328"/>
      <c r="K6" s="328"/>
      <c r="L6" s="328"/>
      <c r="M6" s="328"/>
    </row>
    <row r="7" spans="2:13" ht="16.5" customHeight="1">
      <c r="B7" s="1"/>
      <c r="C7" s="310"/>
      <c r="D7" s="317" t="s">
        <v>40</v>
      </c>
      <c r="E7" s="318"/>
      <c r="F7" s="318"/>
      <c r="G7" s="445" t="s">
        <v>868</v>
      </c>
      <c r="H7" s="445"/>
      <c r="I7" s="319" t="s">
        <v>852</v>
      </c>
      <c r="J7" s="318"/>
      <c r="K7" s="318"/>
      <c r="L7" s="318"/>
      <c r="M7" s="3"/>
    </row>
    <row r="8" spans="2:13" ht="3" customHeight="1">
      <c r="B8" s="1"/>
      <c r="C8" s="310"/>
      <c r="D8" s="320"/>
      <c r="E8" s="318"/>
      <c r="F8" s="318"/>
      <c r="G8" s="318"/>
      <c r="H8" s="320"/>
      <c r="I8" s="318"/>
      <c r="J8" s="318"/>
      <c r="K8" s="318"/>
      <c r="L8" s="318"/>
      <c r="M8" s="3"/>
    </row>
    <row r="9" spans="2:13" ht="16.5" customHeight="1">
      <c r="B9" s="1"/>
      <c r="C9" s="310"/>
      <c r="D9" s="321"/>
      <c r="E9" s="318"/>
      <c r="F9" s="322"/>
      <c r="G9" s="323"/>
      <c r="H9" s="323"/>
      <c r="I9" s="318"/>
      <c r="J9" s="318"/>
      <c r="K9" s="318"/>
      <c r="L9" s="318"/>
      <c r="M9" s="3"/>
    </row>
    <row r="10" spans="2:13" ht="3.75" customHeight="1">
      <c r="B10" s="1"/>
      <c r="C10" s="310"/>
      <c r="D10" s="320"/>
      <c r="E10" s="318"/>
      <c r="F10" s="318"/>
      <c r="G10" s="324"/>
      <c r="H10" s="320"/>
      <c r="I10" s="318"/>
      <c r="J10" s="318"/>
      <c r="K10" s="318"/>
      <c r="L10" s="318"/>
      <c r="M10" s="3"/>
    </row>
    <row r="11" spans="2:13" ht="15.75" customHeight="1">
      <c r="B11" s="1"/>
      <c r="C11" s="310"/>
      <c r="D11" s="317" t="s">
        <v>853</v>
      </c>
      <c r="E11" s="318"/>
      <c r="F11" s="323"/>
      <c r="G11" s="323"/>
      <c r="H11" s="323"/>
      <c r="I11" s="323"/>
      <c r="J11" s="318"/>
      <c r="K11" s="318"/>
      <c r="L11" s="318"/>
      <c r="M11" s="3"/>
    </row>
    <row r="12" spans="2:13" ht="3" customHeight="1">
      <c r="B12" s="1"/>
      <c r="C12" s="310"/>
      <c r="D12" s="321"/>
      <c r="E12" s="318"/>
      <c r="F12" s="323"/>
      <c r="G12" s="323"/>
      <c r="H12" s="323"/>
      <c r="I12" s="310"/>
      <c r="J12" s="318"/>
      <c r="K12" s="318"/>
      <c r="L12" s="318"/>
      <c r="M12" s="3"/>
    </row>
    <row r="13" spans="2:13" ht="16.5" customHeight="1">
      <c r="B13" s="1"/>
      <c r="C13" s="310"/>
      <c r="D13" s="323"/>
      <c r="E13" s="323"/>
      <c r="F13" s="323"/>
      <c r="G13" s="321">
        <f>IF(COMANDOBLOQUEADO!Z15=2," com o percentual de:","")</f>
      </c>
      <c r="H13" s="321"/>
      <c r="I13" s="326"/>
      <c r="J13" s="318"/>
      <c r="K13" s="336">
        <f>IF(COMANDOBLOQUEADO!Z15=2,"%","")</f>
      </c>
      <c r="L13" s="336"/>
      <c r="M13" s="3"/>
    </row>
    <row r="14" spans="2:13" ht="4.5" customHeight="1">
      <c r="B14" s="1"/>
      <c r="C14" s="310"/>
      <c r="D14" s="312"/>
      <c r="E14" s="312"/>
      <c r="F14" s="312"/>
      <c r="G14" s="313"/>
      <c r="H14" s="313"/>
      <c r="I14" s="313"/>
      <c r="J14" s="311"/>
      <c r="K14" s="311"/>
      <c r="L14" s="311"/>
      <c r="M14" s="3"/>
    </row>
    <row r="15" spans="2:13" s="334" customFormat="1" ht="3.75" customHeight="1">
      <c r="B15" s="329"/>
      <c r="C15" s="330"/>
      <c r="D15" s="331"/>
      <c r="E15" s="331"/>
      <c r="F15" s="331"/>
      <c r="G15" s="332"/>
      <c r="H15" s="332"/>
      <c r="I15" s="332"/>
      <c r="J15" s="333"/>
      <c r="K15" s="333"/>
      <c r="L15" s="333"/>
      <c r="M15" s="333"/>
    </row>
    <row r="16" spans="2:13" ht="18.75" customHeight="1">
      <c r="B16" s="1"/>
      <c r="C16" s="426" t="s">
        <v>855</v>
      </c>
      <c r="D16" s="426"/>
      <c r="E16" s="426"/>
      <c r="F16" s="426"/>
      <c r="G16" s="426"/>
      <c r="H16" s="426"/>
      <c r="I16" s="426"/>
      <c r="J16" s="426"/>
      <c r="K16" s="426"/>
      <c r="L16" s="426"/>
      <c r="M16" s="426"/>
    </row>
    <row r="17" spans="2:13" ht="16.5" customHeight="1">
      <c r="B17" s="2"/>
      <c r="C17" s="2"/>
      <c r="D17" s="306" t="s">
        <v>858</v>
      </c>
      <c r="E17" s="3"/>
      <c r="F17" s="3"/>
      <c r="G17" s="3"/>
      <c r="H17" s="3"/>
      <c r="I17" s="3"/>
      <c r="J17" s="3"/>
      <c r="K17" s="3"/>
      <c r="L17" s="3"/>
      <c r="M17" s="3"/>
    </row>
    <row r="18" spans="2:13" ht="16.5" customHeight="1">
      <c r="B18" s="2"/>
      <c r="C18" s="2"/>
      <c r="D18" s="306" t="s">
        <v>859</v>
      </c>
      <c r="E18" s="3"/>
      <c r="F18" s="3"/>
      <c r="G18" s="3"/>
      <c r="H18" s="3"/>
      <c r="I18" s="3"/>
      <c r="J18" s="3"/>
      <c r="K18" s="3"/>
      <c r="L18" s="3"/>
      <c r="M18" s="3"/>
    </row>
    <row r="19" spans="2:13" ht="15" customHeight="1">
      <c r="B19" s="2"/>
      <c r="C19" s="2"/>
      <c r="D19" s="306" t="s">
        <v>860</v>
      </c>
      <c r="E19" s="3"/>
      <c r="F19" s="3"/>
      <c r="G19" s="3"/>
      <c r="H19" s="3"/>
      <c r="I19" s="3"/>
      <c r="J19" s="3"/>
      <c r="K19" s="3"/>
      <c r="L19" s="3"/>
      <c r="M19" s="3"/>
    </row>
    <row r="20" spans="2:13" s="35" customFormat="1" ht="15.75">
      <c r="B20" s="2"/>
      <c r="C20" s="307"/>
      <c r="D20" s="307" t="s">
        <v>861</v>
      </c>
      <c r="E20" s="307"/>
      <c r="F20" s="307"/>
      <c r="G20" s="314"/>
      <c r="H20" s="314"/>
      <c r="I20" s="36"/>
      <c r="J20" s="3"/>
      <c r="K20" s="3"/>
      <c r="L20" s="3"/>
      <c r="M20" s="3"/>
    </row>
    <row r="21" spans="2:13" s="35" customFormat="1" ht="15.75">
      <c r="B21" s="2"/>
      <c r="C21" s="305" t="s">
        <v>722</v>
      </c>
      <c r="D21" s="309" t="s">
        <v>866</v>
      </c>
      <c r="E21" s="315"/>
      <c r="F21" s="315"/>
      <c r="G21" s="316"/>
      <c r="H21" s="316"/>
      <c r="I21" s="40"/>
      <c r="J21" s="3"/>
      <c r="K21" s="3"/>
      <c r="L21" s="3"/>
      <c r="M21" s="3"/>
    </row>
    <row r="22" spans="2:13" s="35" customFormat="1" ht="15.75">
      <c r="B22" s="2"/>
      <c r="C22" s="2"/>
      <c r="D22" s="309" t="s">
        <v>862</v>
      </c>
      <c r="E22" s="308"/>
      <c r="F22" s="308"/>
      <c r="G22" s="3"/>
      <c r="H22" s="3"/>
      <c r="I22" s="37"/>
      <c r="J22" s="3"/>
      <c r="K22" s="3"/>
      <c r="L22" s="3"/>
      <c r="M22" s="3"/>
    </row>
    <row r="23" spans="2:13" ht="15.75">
      <c r="B23" s="2"/>
      <c r="C23" s="2"/>
      <c r="D23" s="309" t="s">
        <v>863</v>
      </c>
      <c r="E23" s="308"/>
      <c r="F23" s="308"/>
      <c r="G23" s="3"/>
      <c r="H23" s="306"/>
      <c r="I23" s="37"/>
      <c r="J23" s="3"/>
      <c r="K23" s="3"/>
      <c r="L23" s="3"/>
      <c r="M23" s="3"/>
    </row>
    <row r="24" spans="2:13" ht="15.75">
      <c r="B24" s="2"/>
      <c r="C24" s="2"/>
      <c r="D24" s="309" t="s">
        <v>864</v>
      </c>
      <c r="E24" s="308"/>
      <c r="F24" s="308"/>
      <c r="G24" s="3"/>
      <c r="H24" s="306"/>
      <c r="I24" s="37"/>
      <c r="J24" s="3"/>
      <c r="K24" s="3"/>
      <c r="L24" s="3"/>
      <c r="M24" s="3"/>
    </row>
    <row r="25" spans="2:13" ht="3.75" customHeight="1">
      <c r="B25" s="337"/>
      <c r="C25" s="337"/>
      <c r="D25" s="338"/>
      <c r="E25" s="335"/>
      <c r="F25" s="335"/>
      <c r="G25" s="119"/>
      <c r="H25" s="339"/>
      <c r="I25" s="340"/>
      <c r="J25" s="119"/>
      <c r="K25" s="119"/>
      <c r="L25" s="119"/>
      <c r="M25" s="119"/>
    </row>
    <row r="26" spans="2:13" ht="15.75">
      <c r="B26" s="308"/>
      <c r="C26" s="308"/>
      <c r="D26" s="325" t="s">
        <v>867</v>
      </c>
      <c r="E26" s="369"/>
      <c r="F26" s="369"/>
      <c r="G26" s="370" t="s">
        <v>865</v>
      </c>
      <c r="H26" s="369"/>
      <c r="I26" s="325" t="s">
        <v>869</v>
      </c>
      <c r="J26" s="308"/>
      <c r="K26" s="308"/>
      <c r="L26" s="308"/>
      <c r="M26" s="308"/>
    </row>
    <row r="27" spans="2:13" ht="2.25" customHeight="1">
      <c r="B27" s="308"/>
      <c r="C27" s="308"/>
      <c r="D27" s="308"/>
      <c r="E27" s="308"/>
      <c r="F27" s="308"/>
      <c r="G27" s="308"/>
      <c r="H27" s="308"/>
      <c r="I27" s="308"/>
      <c r="J27" s="308"/>
      <c r="K27" s="308"/>
      <c r="L27" s="308"/>
      <c r="M27" s="308"/>
    </row>
  </sheetData>
  <sheetProtection password="DCD0" sheet="1" objects="1" scenarios="1"/>
  <mergeCells count="4">
    <mergeCell ref="G7:H7"/>
    <mergeCell ref="D3:M4"/>
    <mergeCell ref="D5:M5"/>
    <mergeCell ref="C16:M16"/>
  </mergeCells>
  <printOptions/>
  <pageMargins left="0.75" right="0.14" top="2.77" bottom="1" header="0.492125985" footer="0.492125985"/>
  <pageSetup fitToHeight="1" fitToWidth="1"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Plan2"/>
  <dimension ref="A1:AM86"/>
  <sheetViews>
    <sheetView showGridLines="0" showRowColHeaders="0" zoomScale="89" zoomScaleNormal="89" workbookViewId="0" topLeftCell="A1">
      <selection activeCell="E54" sqref="E54"/>
    </sheetView>
  </sheetViews>
  <sheetFormatPr defaultColWidth="9.140625" defaultRowHeight="12" customHeight="1"/>
  <cols>
    <col min="1" max="1" width="0.71875" style="5" customWidth="1"/>
    <col min="2" max="2" width="40.7109375" style="5" customWidth="1"/>
    <col min="3" max="9" width="25.7109375" style="5" customWidth="1"/>
    <col min="10" max="10" width="3.421875" style="5" customWidth="1"/>
    <col min="11" max="11" width="15.421875" style="6" hidden="1" customWidth="1"/>
    <col min="12" max="12" width="3.140625" style="5" hidden="1" customWidth="1"/>
    <col min="13" max="13" width="4.7109375" style="5" hidden="1" customWidth="1"/>
    <col min="14" max="14" width="11.421875" style="5" hidden="1" customWidth="1"/>
    <col min="15" max="15" width="6.28125" style="5" hidden="1" customWidth="1"/>
    <col min="16" max="17" width="11.421875" style="5" hidden="1" customWidth="1"/>
    <col min="18" max="18" width="6.28125" style="5" hidden="1" customWidth="1"/>
    <col min="19" max="16384" width="11.421875" style="5" hidden="1" customWidth="1"/>
  </cols>
  <sheetData>
    <row r="1" s="30" customFormat="1" ht="12.75" customHeight="1">
      <c r="K1" s="31"/>
    </row>
    <row r="2" spans="2:39" ht="12.75">
      <c r="B2" s="56" t="s">
        <v>3</v>
      </c>
      <c r="C2" s="427" t="str">
        <f>COMANDOBLOQUEADO!S19</f>
        <v>ITATIBA</v>
      </c>
      <c r="D2" s="428"/>
      <c r="E2" s="59"/>
      <c r="F2" s="59"/>
      <c r="G2" s="56" t="s">
        <v>36</v>
      </c>
      <c r="H2" s="27" t="str">
        <f>COMANDOBLOQUEADO!U6</f>
        <v>1º TRIMESTRE</v>
      </c>
      <c r="I2" s="27" t="str">
        <f>COMANDOBLOQUEADO!Y6</f>
        <v>2001</v>
      </c>
      <c r="J2" s="8"/>
      <c r="K2" s="9"/>
      <c r="L2" s="8"/>
      <c r="M2" s="7"/>
      <c r="N2" s="8"/>
      <c r="O2" s="8"/>
      <c r="P2" s="8"/>
      <c r="Q2" s="8"/>
      <c r="R2" s="8"/>
      <c r="S2" s="8"/>
      <c r="T2" s="8"/>
      <c r="U2" s="8"/>
      <c r="V2" s="8"/>
      <c r="W2" s="8"/>
      <c r="X2" s="8"/>
      <c r="Y2" s="8"/>
      <c r="Z2" s="8"/>
      <c r="AA2" s="8"/>
      <c r="AB2" s="8"/>
      <c r="AC2" s="10"/>
      <c r="AD2" s="8"/>
      <c r="AE2" s="8"/>
      <c r="AF2" s="8"/>
      <c r="AG2" s="8"/>
      <c r="AH2" s="8"/>
      <c r="AI2" s="8"/>
      <c r="AJ2" s="8"/>
      <c r="AK2" s="8"/>
      <c r="AL2" s="8"/>
      <c r="AM2" s="8"/>
    </row>
    <row r="3" spans="2:39" ht="7.5" customHeight="1">
      <c r="B3" s="60"/>
      <c r="C3" s="60"/>
      <c r="D3" s="60"/>
      <c r="E3" s="60"/>
      <c r="F3" s="60"/>
      <c r="G3" s="60"/>
      <c r="H3" s="60"/>
      <c r="I3" s="60"/>
      <c r="J3" s="8"/>
      <c r="K3" s="9"/>
      <c r="L3" s="8"/>
      <c r="M3" s="7"/>
      <c r="N3" s="8"/>
      <c r="O3" s="8"/>
      <c r="P3" s="8"/>
      <c r="Q3" s="8"/>
      <c r="R3" s="8"/>
      <c r="S3" s="8"/>
      <c r="T3" s="8"/>
      <c r="U3" s="8"/>
      <c r="V3" s="8"/>
      <c r="W3" s="8"/>
      <c r="X3" s="8"/>
      <c r="Y3" s="8"/>
      <c r="Z3" s="8"/>
      <c r="AA3" s="8"/>
      <c r="AB3" s="8"/>
      <c r="AC3" s="10"/>
      <c r="AD3" s="8"/>
      <c r="AE3" s="8"/>
      <c r="AF3" s="8"/>
      <c r="AG3" s="8"/>
      <c r="AH3" s="8"/>
      <c r="AI3" s="8"/>
      <c r="AJ3" s="8"/>
      <c r="AK3" s="8"/>
      <c r="AL3" s="8"/>
      <c r="AM3" s="8"/>
    </row>
    <row r="4" spans="2:39" s="11" customFormat="1" ht="20.25">
      <c r="B4" s="417" t="s">
        <v>661</v>
      </c>
      <c r="C4" s="418"/>
      <c r="D4" s="418"/>
      <c r="E4" s="418"/>
      <c r="F4" s="418"/>
      <c r="G4" s="418"/>
      <c r="H4" s="418"/>
      <c r="I4" s="418"/>
      <c r="S4" s="12"/>
      <c r="T4" s="12"/>
      <c r="U4" s="12"/>
      <c r="V4" s="12"/>
      <c r="W4" s="12"/>
      <c r="X4" s="12"/>
      <c r="Y4" s="12"/>
      <c r="Z4" s="12"/>
      <c r="AA4" s="12"/>
      <c r="AB4" s="12"/>
      <c r="AC4" s="13"/>
      <c r="AD4" s="12"/>
      <c r="AE4" s="12"/>
      <c r="AF4" s="12"/>
      <c r="AG4" s="12"/>
      <c r="AH4" s="12"/>
      <c r="AI4" s="12"/>
      <c r="AJ4" s="12"/>
      <c r="AK4" s="12"/>
      <c r="AL4" s="12"/>
      <c r="AM4" s="12"/>
    </row>
    <row r="5" spans="2:39" s="11" customFormat="1" ht="4.5" customHeight="1" thickBot="1">
      <c r="B5" s="60"/>
      <c r="C5" s="60"/>
      <c r="D5" s="60"/>
      <c r="E5" s="60"/>
      <c r="F5" s="60"/>
      <c r="G5" s="60"/>
      <c r="H5" s="60"/>
      <c r="I5" s="60"/>
      <c r="S5" s="12"/>
      <c r="T5" s="12"/>
      <c r="U5" s="12"/>
      <c r="V5" s="12"/>
      <c r="W5" s="12"/>
      <c r="X5" s="12"/>
      <c r="Y5" s="12"/>
      <c r="Z5" s="12"/>
      <c r="AA5" s="12"/>
      <c r="AB5" s="12"/>
      <c r="AC5" s="13"/>
      <c r="AD5" s="12"/>
      <c r="AE5" s="12"/>
      <c r="AF5" s="12"/>
      <c r="AG5" s="12"/>
      <c r="AH5" s="12"/>
      <c r="AI5" s="12"/>
      <c r="AJ5" s="12"/>
      <c r="AK5" s="12"/>
      <c r="AL5" s="12"/>
      <c r="AM5" s="12"/>
    </row>
    <row r="6" spans="2:39" ht="27" customHeight="1" thickBot="1">
      <c r="B6" s="421" t="s">
        <v>710</v>
      </c>
      <c r="C6" s="422"/>
      <c r="D6" s="144" t="s">
        <v>807</v>
      </c>
      <c r="E6" s="144" t="s">
        <v>808</v>
      </c>
      <c r="F6" s="144" t="s">
        <v>809</v>
      </c>
      <c r="G6" s="144" t="s">
        <v>810</v>
      </c>
      <c r="H6" s="144" t="s">
        <v>811</v>
      </c>
      <c r="I6" s="147" t="s">
        <v>812</v>
      </c>
      <c r="S6" s="8"/>
      <c r="T6" s="8"/>
      <c r="U6" s="15"/>
      <c r="V6" s="8"/>
      <c r="W6" s="8"/>
      <c r="X6" s="8"/>
      <c r="Y6" s="8"/>
      <c r="Z6" s="8"/>
      <c r="AA6" s="8"/>
      <c r="AB6" s="8"/>
      <c r="AC6" s="7"/>
      <c r="AD6" s="8"/>
      <c r="AE6" s="8"/>
      <c r="AF6" s="8"/>
      <c r="AG6" s="8"/>
      <c r="AH6" s="8"/>
      <c r="AI6" s="8"/>
      <c r="AJ6" s="8"/>
      <c r="AK6" s="8"/>
      <c r="AL6" s="8"/>
      <c r="AM6" s="8"/>
    </row>
    <row r="7" spans="2:39" ht="4.5" customHeight="1">
      <c r="B7" s="145"/>
      <c r="C7" s="107"/>
      <c r="D7" s="107"/>
      <c r="E7" s="107"/>
      <c r="F7" s="107"/>
      <c r="G7" s="107"/>
      <c r="H7" s="107"/>
      <c r="I7" s="146"/>
      <c r="S7" s="8"/>
      <c r="T7" s="8"/>
      <c r="U7" s="8"/>
      <c r="V7" s="8"/>
      <c r="W7" s="8"/>
      <c r="X7" s="8"/>
      <c r="Y7" s="8"/>
      <c r="Z7" s="8"/>
      <c r="AA7" s="8"/>
      <c r="AB7" s="8"/>
      <c r="AC7" s="8"/>
      <c r="AD7" s="8"/>
      <c r="AE7" s="8"/>
      <c r="AF7" s="8"/>
      <c r="AG7" s="8"/>
      <c r="AH7" s="8"/>
      <c r="AI7" s="8"/>
      <c r="AJ7" s="8"/>
      <c r="AK7" s="8"/>
      <c r="AL7" s="8"/>
      <c r="AM7" s="8"/>
    </row>
    <row r="8" spans="2:39" ht="12.75" customHeight="1">
      <c r="B8" s="62" t="s">
        <v>665</v>
      </c>
      <c r="C8" s="63"/>
      <c r="D8" s="64"/>
      <c r="E8" s="64"/>
      <c r="F8" s="64"/>
      <c r="G8" s="64"/>
      <c r="H8" s="64"/>
      <c r="I8" s="65"/>
      <c r="S8" s="8"/>
      <c r="T8" s="8"/>
      <c r="U8" s="18"/>
      <c r="V8" s="7"/>
      <c r="W8" s="8"/>
      <c r="X8" s="8"/>
      <c r="Y8" s="8"/>
      <c r="Z8" s="8"/>
      <c r="AA8" s="8"/>
      <c r="AB8" s="8"/>
      <c r="AC8" s="7"/>
      <c r="AD8" s="8"/>
      <c r="AE8" s="8"/>
      <c r="AF8" s="8"/>
      <c r="AG8" s="8"/>
      <c r="AH8" s="8"/>
      <c r="AI8" s="8"/>
      <c r="AJ8" s="19"/>
      <c r="AK8" s="8"/>
      <c r="AL8" s="8"/>
      <c r="AM8" s="8"/>
    </row>
    <row r="9" spans="2:39" ht="12.75" customHeight="1">
      <c r="B9" s="66" t="s">
        <v>11</v>
      </c>
      <c r="C9" s="28"/>
      <c r="D9" s="122">
        <v>7100000</v>
      </c>
      <c r="E9" s="122">
        <v>3519455.63</v>
      </c>
      <c r="F9" s="122"/>
      <c r="G9" s="122"/>
      <c r="H9" s="122"/>
      <c r="I9" s="226">
        <f aca="true" t="shared" si="0" ref="I9:I15">SUM(E9:H9)</f>
        <v>3519455.63</v>
      </c>
      <c r="S9" s="8"/>
      <c r="T9" s="8"/>
      <c r="U9" s="16"/>
      <c r="V9" s="20"/>
      <c r="W9" s="8"/>
      <c r="X9" s="8"/>
      <c r="Y9" s="17"/>
      <c r="Z9" s="8"/>
      <c r="AA9" s="8"/>
      <c r="AB9" s="8"/>
      <c r="AC9" s="8"/>
      <c r="AD9" s="8"/>
      <c r="AE9" s="8"/>
      <c r="AF9" s="8"/>
      <c r="AG9" s="8"/>
      <c r="AH9" s="8"/>
      <c r="AI9" s="8"/>
      <c r="AJ9" s="8"/>
      <c r="AK9" s="8"/>
      <c r="AL9" s="8"/>
      <c r="AM9" s="8"/>
    </row>
    <row r="10" spans="2:39" ht="12.75" customHeight="1">
      <c r="B10" s="67" t="s">
        <v>81</v>
      </c>
      <c r="C10" s="28"/>
      <c r="D10" s="122">
        <v>400000</v>
      </c>
      <c r="E10" s="122">
        <v>124670.66</v>
      </c>
      <c r="F10" s="122"/>
      <c r="G10" s="122"/>
      <c r="H10" s="122"/>
      <c r="I10" s="226">
        <f t="shared" si="0"/>
        <v>124670.66</v>
      </c>
      <c r="S10" s="22"/>
      <c r="T10" s="8"/>
      <c r="U10" s="16"/>
      <c r="V10" s="8"/>
      <c r="W10" s="8"/>
      <c r="X10" s="8"/>
      <c r="Y10" s="17"/>
      <c r="Z10" s="8"/>
      <c r="AA10" s="8"/>
      <c r="AB10" s="8"/>
      <c r="AC10" s="8"/>
      <c r="AD10" s="8"/>
      <c r="AE10" s="8"/>
      <c r="AF10" s="8"/>
      <c r="AG10" s="8"/>
      <c r="AH10" s="8"/>
      <c r="AI10" s="8"/>
      <c r="AJ10" s="8"/>
      <c r="AK10" s="8"/>
      <c r="AL10" s="8"/>
      <c r="AM10" s="8"/>
    </row>
    <row r="11" spans="2:39" ht="12.75" customHeight="1">
      <c r="B11" s="67" t="s">
        <v>82</v>
      </c>
      <c r="C11" s="28"/>
      <c r="D11" s="122">
        <v>1800000</v>
      </c>
      <c r="E11" s="122">
        <v>466231.57</v>
      </c>
      <c r="F11" s="122"/>
      <c r="G11" s="122"/>
      <c r="H11" s="122"/>
      <c r="I11" s="226">
        <f t="shared" si="0"/>
        <v>466231.57</v>
      </c>
      <c r="S11" s="8"/>
      <c r="T11" s="8"/>
      <c r="U11" s="18"/>
      <c r="V11" s="7"/>
      <c r="W11" s="8"/>
      <c r="X11" s="8"/>
      <c r="Y11" s="17"/>
      <c r="Z11" s="8"/>
      <c r="AA11" s="8"/>
      <c r="AB11" s="8"/>
      <c r="AC11" s="7"/>
      <c r="AD11" s="8"/>
      <c r="AE11" s="8"/>
      <c r="AF11" s="8"/>
      <c r="AG11" s="8"/>
      <c r="AH11" s="8"/>
      <c r="AI11" s="8"/>
      <c r="AJ11" s="8"/>
      <c r="AK11" s="8"/>
      <c r="AL11" s="8"/>
      <c r="AM11" s="8"/>
    </row>
    <row r="12" spans="2:39" ht="12.75" customHeight="1">
      <c r="B12" s="66" t="s">
        <v>12</v>
      </c>
      <c r="C12" s="28"/>
      <c r="D12" s="122">
        <v>570000</v>
      </c>
      <c r="E12" s="122">
        <v>278746.02</v>
      </c>
      <c r="F12" s="122"/>
      <c r="G12" s="122"/>
      <c r="H12" s="122"/>
      <c r="I12" s="226">
        <f t="shared" si="0"/>
        <v>278746.02</v>
      </c>
      <c r="S12" s="8"/>
      <c r="T12" s="8"/>
      <c r="U12" s="16"/>
      <c r="V12" s="8"/>
      <c r="W12" s="8"/>
      <c r="X12" s="8"/>
      <c r="Y12" s="17"/>
      <c r="Z12" s="8"/>
      <c r="AA12" s="8"/>
      <c r="AB12" s="8"/>
      <c r="AC12" s="8"/>
      <c r="AD12" s="8"/>
      <c r="AE12" s="8"/>
      <c r="AF12" s="8"/>
      <c r="AG12" s="8"/>
      <c r="AH12" s="8"/>
      <c r="AI12" s="8"/>
      <c r="AJ12" s="8"/>
      <c r="AK12" s="8"/>
      <c r="AL12" s="8"/>
      <c r="AM12" s="8"/>
    </row>
    <row r="13" spans="2:39" ht="12.75" customHeight="1">
      <c r="B13" s="66" t="s">
        <v>13</v>
      </c>
      <c r="C13" s="28"/>
      <c r="D13" s="122">
        <v>0</v>
      </c>
      <c r="E13" s="122">
        <v>0</v>
      </c>
      <c r="F13" s="122"/>
      <c r="G13" s="122"/>
      <c r="H13" s="122"/>
      <c r="I13" s="226">
        <f t="shared" si="0"/>
        <v>0</v>
      </c>
      <c r="S13" s="8"/>
      <c r="T13" s="8"/>
      <c r="U13" s="16"/>
      <c r="V13" s="8"/>
      <c r="W13" s="8"/>
      <c r="X13" s="8"/>
      <c r="Y13" s="17"/>
      <c r="Z13" s="8"/>
      <c r="AA13" s="8"/>
      <c r="AB13" s="8"/>
      <c r="AC13" s="8"/>
      <c r="AD13" s="8"/>
      <c r="AE13" s="8"/>
      <c r="AF13" s="8"/>
      <c r="AG13" s="8"/>
      <c r="AH13" s="8"/>
      <c r="AI13" s="17"/>
      <c r="AJ13" s="21"/>
      <c r="AK13" s="8"/>
      <c r="AL13" s="8"/>
      <c r="AM13" s="8"/>
    </row>
    <row r="14" spans="2:39" ht="12.75" customHeight="1">
      <c r="B14" s="67" t="s">
        <v>14</v>
      </c>
      <c r="C14" s="28"/>
      <c r="D14" s="122">
        <v>50000</v>
      </c>
      <c r="E14" s="122">
        <v>114851.75</v>
      </c>
      <c r="F14" s="122"/>
      <c r="G14" s="122"/>
      <c r="H14" s="122"/>
      <c r="I14" s="226">
        <f t="shared" si="0"/>
        <v>114851.75</v>
      </c>
      <c r="S14" s="8"/>
      <c r="T14" s="8"/>
      <c r="U14" s="16"/>
      <c r="V14" s="8"/>
      <c r="W14" s="8"/>
      <c r="X14" s="8"/>
      <c r="Y14" s="17"/>
      <c r="Z14" s="17"/>
      <c r="AA14" s="8"/>
      <c r="AB14" s="8"/>
      <c r="AC14" s="8"/>
      <c r="AD14" s="8"/>
      <c r="AE14" s="8"/>
      <c r="AF14" s="8"/>
      <c r="AG14" s="8"/>
      <c r="AH14" s="8"/>
      <c r="AI14" s="17"/>
      <c r="AJ14" s="21"/>
      <c r="AK14" s="8"/>
      <c r="AL14" s="8"/>
      <c r="AM14" s="8"/>
    </row>
    <row r="15" spans="2:39" ht="12.75" customHeight="1">
      <c r="B15" s="67" t="s">
        <v>15</v>
      </c>
      <c r="C15" s="68"/>
      <c r="D15" s="122">
        <v>0</v>
      </c>
      <c r="E15" s="122">
        <v>140.38</v>
      </c>
      <c r="F15" s="122"/>
      <c r="G15" s="122"/>
      <c r="H15" s="122"/>
      <c r="I15" s="226">
        <f t="shared" si="0"/>
        <v>140.38</v>
      </c>
      <c r="S15" s="8"/>
      <c r="T15" s="8"/>
      <c r="U15" s="16"/>
      <c r="V15" s="8"/>
      <c r="W15" s="8"/>
      <c r="X15" s="8"/>
      <c r="Y15" s="17"/>
      <c r="Z15" s="8"/>
      <c r="AA15" s="8"/>
      <c r="AB15" s="8"/>
      <c r="AC15" s="10"/>
      <c r="AD15" s="8"/>
      <c r="AE15" s="8"/>
      <c r="AF15" s="8"/>
      <c r="AG15" s="8"/>
      <c r="AH15" s="8"/>
      <c r="AI15" s="17"/>
      <c r="AJ15" s="23"/>
      <c r="AK15" s="8"/>
      <c r="AL15" s="8"/>
      <c r="AM15" s="8"/>
    </row>
    <row r="16" spans="2:39" ht="12.75" customHeight="1">
      <c r="B16" s="429" t="s">
        <v>670</v>
      </c>
      <c r="C16" s="430"/>
      <c r="D16" s="123">
        <f aca="true" t="shared" si="1" ref="D16:I16">SUM(D9:D15)</f>
        <v>9920000</v>
      </c>
      <c r="E16" s="123">
        <f t="shared" si="1"/>
        <v>4504096.01</v>
      </c>
      <c r="F16" s="123">
        <f t="shared" si="1"/>
        <v>0</v>
      </c>
      <c r="G16" s="123">
        <f t="shared" si="1"/>
        <v>0</v>
      </c>
      <c r="H16" s="123">
        <f t="shared" si="1"/>
        <v>0</v>
      </c>
      <c r="I16" s="124">
        <f t="shared" si="1"/>
        <v>4504096.01</v>
      </c>
      <c r="S16" s="8"/>
      <c r="T16" s="8"/>
      <c r="U16" s="16"/>
      <c r="V16" s="8"/>
      <c r="W16" s="8"/>
      <c r="X16" s="8"/>
      <c r="Y16" s="17"/>
      <c r="Z16" s="17"/>
      <c r="AA16" s="8"/>
      <c r="AB16" s="8"/>
      <c r="AC16" s="7"/>
      <c r="AD16" s="8"/>
      <c r="AE16" s="8"/>
      <c r="AF16" s="8"/>
      <c r="AG16" s="8"/>
      <c r="AH16" s="8"/>
      <c r="AI16" s="8"/>
      <c r="AJ16" s="8"/>
      <c r="AK16" s="8"/>
      <c r="AL16" s="8"/>
      <c r="AM16" s="8"/>
    </row>
    <row r="17" spans="2:39" ht="6" customHeight="1">
      <c r="B17" s="70"/>
      <c r="C17" s="29"/>
      <c r="D17" s="125"/>
      <c r="E17" s="125"/>
      <c r="F17" s="125"/>
      <c r="G17" s="125"/>
      <c r="H17" s="125"/>
      <c r="I17" s="126"/>
      <c r="S17" s="8"/>
      <c r="T17" s="8"/>
      <c r="U17" s="16"/>
      <c r="V17" s="8"/>
      <c r="W17" s="8"/>
      <c r="X17" s="8"/>
      <c r="Y17" s="17"/>
      <c r="Z17" s="17"/>
      <c r="AA17" s="8"/>
      <c r="AB17" s="8"/>
      <c r="AC17" s="7"/>
      <c r="AD17" s="8"/>
      <c r="AE17" s="8"/>
      <c r="AF17" s="8"/>
      <c r="AG17" s="8"/>
      <c r="AH17" s="8"/>
      <c r="AI17" s="8"/>
      <c r="AJ17" s="8"/>
      <c r="AK17" s="8"/>
      <c r="AL17" s="8"/>
      <c r="AM17" s="8"/>
    </row>
    <row r="18" spans="2:39" ht="12.75" customHeight="1">
      <c r="B18" s="62" t="s">
        <v>4</v>
      </c>
      <c r="C18" s="28"/>
      <c r="D18" s="127"/>
      <c r="E18" s="127"/>
      <c r="F18" s="127"/>
      <c r="G18" s="127"/>
      <c r="H18" s="127"/>
      <c r="I18" s="128"/>
      <c r="S18" s="8"/>
      <c r="T18" s="8"/>
      <c r="U18" s="24"/>
      <c r="V18" s="10"/>
      <c r="W18" s="8"/>
      <c r="X18" s="8"/>
      <c r="Y18" s="17"/>
      <c r="Z18" s="8"/>
      <c r="AA18" s="8"/>
      <c r="AB18" s="8"/>
      <c r="AC18" s="8"/>
      <c r="AD18" s="8"/>
      <c r="AE18" s="8"/>
      <c r="AF18" s="8"/>
      <c r="AG18" s="8"/>
      <c r="AH18" s="8"/>
      <c r="AI18" s="8"/>
      <c r="AJ18" s="8"/>
      <c r="AK18" s="8"/>
      <c r="AL18" s="8"/>
      <c r="AM18" s="8"/>
    </row>
    <row r="19" spans="2:39" ht="12.75" customHeight="1">
      <c r="B19" s="67" t="s">
        <v>16</v>
      </c>
      <c r="C19" s="28"/>
      <c r="D19" s="122">
        <v>5500000</v>
      </c>
      <c r="E19" s="122">
        <v>1818034.41</v>
      </c>
      <c r="F19" s="122"/>
      <c r="G19" s="122"/>
      <c r="H19" s="122"/>
      <c r="I19" s="226">
        <f>SUM(E19:H19)</f>
        <v>1818034.41</v>
      </c>
      <c r="S19" s="22"/>
      <c r="T19" s="8"/>
      <c r="U19" s="16"/>
      <c r="V19" s="8"/>
      <c r="W19" s="8"/>
      <c r="X19" s="8"/>
      <c r="Y19" s="17"/>
      <c r="Z19" s="8"/>
      <c r="AA19" s="8"/>
      <c r="AB19" s="8"/>
      <c r="AC19" s="7"/>
      <c r="AD19" s="8"/>
      <c r="AE19" s="8"/>
      <c r="AF19" s="8"/>
      <c r="AG19" s="8"/>
      <c r="AH19" s="8"/>
      <c r="AI19" s="17"/>
      <c r="AJ19" s="8"/>
      <c r="AK19" s="8"/>
      <c r="AL19" s="8"/>
      <c r="AM19" s="8"/>
    </row>
    <row r="20" spans="2:39" ht="12.75" customHeight="1">
      <c r="B20" s="66" t="s">
        <v>17</v>
      </c>
      <c r="C20" s="28"/>
      <c r="D20" s="122">
        <v>465000</v>
      </c>
      <c r="E20" s="122">
        <v>130238.79</v>
      </c>
      <c r="F20" s="122"/>
      <c r="G20" s="122"/>
      <c r="H20" s="122"/>
      <c r="I20" s="226">
        <f>SUM(E20:H20)</f>
        <v>130238.79</v>
      </c>
      <c r="S20" s="8"/>
      <c r="T20" s="8"/>
      <c r="U20" s="16"/>
      <c r="V20" s="8"/>
      <c r="W20" s="8"/>
      <c r="X20" s="8"/>
      <c r="Y20" s="17"/>
      <c r="Z20" s="8"/>
      <c r="AA20" s="8"/>
      <c r="AB20" s="8"/>
      <c r="AC20" s="8"/>
      <c r="AD20" s="8"/>
      <c r="AE20" s="8"/>
      <c r="AF20" s="8"/>
      <c r="AG20" s="8"/>
      <c r="AH20" s="8"/>
      <c r="AI20" s="8"/>
      <c r="AJ20" s="8"/>
      <c r="AK20" s="8"/>
      <c r="AL20" s="8"/>
      <c r="AM20" s="8"/>
    </row>
    <row r="21" spans="2:39" ht="12.75" customHeight="1">
      <c r="B21" s="66" t="s">
        <v>18</v>
      </c>
      <c r="C21" s="28"/>
      <c r="D21" s="122">
        <v>100000</v>
      </c>
      <c r="E21" s="122">
        <v>4135.62</v>
      </c>
      <c r="F21" s="122"/>
      <c r="G21" s="122"/>
      <c r="H21" s="122"/>
      <c r="I21" s="226">
        <f>SUM(E21:H21)</f>
        <v>4135.62</v>
      </c>
      <c r="S21" s="8"/>
      <c r="T21" s="8"/>
      <c r="U21" s="16"/>
      <c r="V21" s="8"/>
      <c r="W21" s="8"/>
      <c r="X21" s="8"/>
      <c r="Y21" s="17"/>
      <c r="Z21" s="17"/>
      <c r="AA21" s="8"/>
      <c r="AB21" s="8"/>
      <c r="AC21" s="8"/>
      <c r="AD21" s="8"/>
      <c r="AE21" s="8"/>
      <c r="AF21" s="8"/>
      <c r="AG21" s="8"/>
      <c r="AH21" s="8"/>
      <c r="AI21" s="8"/>
      <c r="AJ21" s="8"/>
      <c r="AK21" s="8"/>
      <c r="AL21" s="8"/>
      <c r="AM21" s="8"/>
    </row>
    <row r="22" spans="2:39" ht="12.75" customHeight="1">
      <c r="B22" s="66" t="s">
        <v>658</v>
      </c>
      <c r="C22" s="28"/>
      <c r="D22" s="122">
        <v>300000</v>
      </c>
      <c r="E22" s="122">
        <v>132018.9</v>
      </c>
      <c r="F22" s="122"/>
      <c r="G22" s="122"/>
      <c r="H22" s="122"/>
      <c r="I22" s="226">
        <f>SUM(E22:H22)</f>
        <v>132018.9</v>
      </c>
      <c r="S22" s="8"/>
      <c r="T22" s="8"/>
      <c r="U22" s="16"/>
      <c r="V22" s="8"/>
      <c r="W22" s="8"/>
      <c r="X22" s="8"/>
      <c r="Y22" s="17"/>
      <c r="Z22" s="8"/>
      <c r="AA22" s="8"/>
      <c r="AB22" s="8"/>
      <c r="AC22" s="8"/>
      <c r="AD22" s="8"/>
      <c r="AE22" s="8"/>
      <c r="AF22" s="8"/>
      <c r="AG22" s="8"/>
      <c r="AH22" s="8"/>
      <c r="AI22" s="8"/>
      <c r="AJ22" s="8"/>
      <c r="AK22" s="8"/>
      <c r="AL22" s="8"/>
      <c r="AM22" s="8"/>
    </row>
    <row r="23" spans="2:39" ht="12.75" customHeight="1">
      <c r="B23" s="66" t="s">
        <v>659</v>
      </c>
      <c r="C23" s="28"/>
      <c r="D23" s="122">
        <v>5000</v>
      </c>
      <c r="E23" s="122">
        <v>925.62</v>
      </c>
      <c r="F23" s="122"/>
      <c r="G23" s="122"/>
      <c r="H23" s="122"/>
      <c r="I23" s="226">
        <f>SUM(E23:H23)</f>
        <v>925.62</v>
      </c>
      <c r="S23" s="8"/>
      <c r="T23" s="8"/>
      <c r="U23" s="16"/>
      <c r="V23" s="20"/>
      <c r="W23" s="8"/>
      <c r="X23" s="8"/>
      <c r="Y23" s="17"/>
      <c r="Z23" s="8"/>
      <c r="AA23" s="8"/>
      <c r="AB23" s="8"/>
      <c r="AC23" s="8"/>
      <c r="AD23" s="8"/>
      <c r="AE23" s="8"/>
      <c r="AF23" s="8"/>
      <c r="AG23" s="8"/>
      <c r="AH23" s="8"/>
      <c r="AI23" s="17"/>
      <c r="AJ23" s="21"/>
      <c r="AK23" s="8"/>
      <c r="AL23" s="8"/>
      <c r="AM23" s="8"/>
    </row>
    <row r="24" spans="2:39" ht="12.75" customHeight="1">
      <c r="B24" s="429" t="s">
        <v>652</v>
      </c>
      <c r="C24" s="430"/>
      <c r="D24" s="123">
        <f aca="true" t="shared" si="2" ref="D24:I24">SUM(D19:D23)</f>
        <v>6370000</v>
      </c>
      <c r="E24" s="123">
        <f t="shared" si="2"/>
        <v>2085353.34</v>
      </c>
      <c r="F24" s="123">
        <f t="shared" si="2"/>
        <v>0</v>
      </c>
      <c r="G24" s="123">
        <f t="shared" si="2"/>
        <v>0</v>
      </c>
      <c r="H24" s="123">
        <f t="shared" si="2"/>
        <v>0</v>
      </c>
      <c r="I24" s="124">
        <f t="shared" si="2"/>
        <v>2085353.34</v>
      </c>
      <c r="S24" s="8"/>
      <c r="T24" s="8"/>
      <c r="U24" s="16"/>
      <c r="V24" s="20"/>
      <c r="W24" s="8"/>
      <c r="X24" s="8"/>
      <c r="Y24" s="17"/>
      <c r="Z24" s="8"/>
      <c r="AA24" s="8"/>
      <c r="AB24" s="8"/>
      <c r="AC24" s="8"/>
      <c r="AD24" s="8"/>
      <c r="AE24" s="8"/>
      <c r="AF24" s="8"/>
      <c r="AG24" s="8"/>
      <c r="AH24" s="8"/>
      <c r="AI24" s="17"/>
      <c r="AJ24" s="21"/>
      <c r="AK24" s="8"/>
      <c r="AL24" s="8"/>
      <c r="AM24" s="8"/>
    </row>
    <row r="25" spans="2:39" ht="6" customHeight="1">
      <c r="B25" s="415"/>
      <c r="C25" s="416"/>
      <c r="D25" s="125"/>
      <c r="E25" s="125"/>
      <c r="F25" s="125"/>
      <c r="G25" s="125"/>
      <c r="H25" s="125"/>
      <c r="I25" s="126"/>
      <c r="S25" s="8"/>
      <c r="T25" s="8"/>
      <c r="U25" s="16"/>
      <c r="V25" s="8"/>
      <c r="W25" s="8"/>
      <c r="X25" s="8"/>
      <c r="Y25" s="17"/>
      <c r="Z25" s="8"/>
      <c r="AA25" s="8"/>
      <c r="AB25" s="8"/>
      <c r="AC25" s="20"/>
      <c r="AD25" s="8"/>
      <c r="AE25" s="8"/>
      <c r="AF25" s="8"/>
      <c r="AG25" s="8"/>
      <c r="AH25" s="8"/>
      <c r="AI25" s="17"/>
      <c r="AJ25" s="21"/>
      <c r="AK25" s="8"/>
      <c r="AL25" s="8"/>
      <c r="AM25" s="8"/>
    </row>
    <row r="26" spans="2:39" ht="12.75" customHeight="1">
      <c r="B26" s="62" t="s">
        <v>2</v>
      </c>
      <c r="C26" s="28"/>
      <c r="D26" s="127"/>
      <c r="E26" s="127"/>
      <c r="F26" s="127"/>
      <c r="G26" s="127"/>
      <c r="H26" s="127"/>
      <c r="I26" s="128"/>
      <c r="S26" s="8"/>
      <c r="T26" s="8"/>
      <c r="U26" s="16"/>
      <c r="V26" s="8"/>
      <c r="W26" s="8"/>
      <c r="X26" s="8"/>
      <c r="Y26" s="17"/>
      <c r="Z26" s="8"/>
      <c r="AA26" s="8"/>
      <c r="AB26" s="8"/>
      <c r="AC26" s="8"/>
      <c r="AD26" s="8"/>
      <c r="AE26" s="8"/>
      <c r="AF26" s="8"/>
      <c r="AG26" s="8"/>
      <c r="AH26" s="8"/>
      <c r="AI26" s="17"/>
      <c r="AJ26" s="23"/>
      <c r="AK26" s="8"/>
      <c r="AL26" s="8"/>
      <c r="AM26" s="8"/>
    </row>
    <row r="27" spans="2:39" ht="12.75" customHeight="1">
      <c r="B27" s="66" t="s">
        <v>19</v>
      </c>
      <c r="C27" s="28"/>
      <c r="D27" s="122">
        <v>13000000</v>
      </c>
      <c r="E27" s="122">
        <v>3732326.37</v>
      </c>
      <c r="F27" s="122"/>
      <c r="G27" s="122"/>
      <c r="H27" s="122"/>
      <c r="I27" s="226">
        <f>SUM(E27:H27)</f>
        <v>3732326.37</v>
      </c>
      <c r="S27" s="8"/>
      <c r="T27" s="8"/>
      <c r="U27" s="24"/>
      <c r="V27" s="25"/>
      <c r="W27" s="8"/>
      <c r="X27" s="8"/>
      <c r="Y27" s="17"/>
      <c r="Z27" s="8"/>
      <c r="AA27" s="8"/>
      <c r="AB27" s="8"/>
      <c r="AC27" s="8"/>
      <c r="AD27" s="8"/>
      <c r="AE27" s="8"/>
      <c r="AF27" s="8"/>
      <c r="AG27" s="8"/>
      <c r="AH27" s="8"/>
      <c r="AI27" s="8"/>
      <c r="AJ27" s="8"/>
      <c r="AK27" s="8"/>
      <c r="AL27" s="8"/>
      <c r="AM27" s="8"/>
    </row>
    <row r="28" spans="2:39" ht="12.75" customHeight="1">
      <c r="B28" s="66" t="s">
        <v>20</v>
      </c>
      <c r="C28" s="28"/>
      <c r="D28" s="122">
        <v>2800000</v>
      </c>
      <c r="E28" s="122">
        <v>2492019.48</v>
      </c>
      <c r="F28" s="122"/>
      <c r="G28" s="122"/>
      <c r="H28" s="122"/>
      <c r="I28" s="226">
        <f>SUM(E28:H28)</f>
        <v>2492019.48</v>
      </c>
      <c r="S28" s="8"/>
      <c r="T28" s="8"/>
      <c r="U28" s="16"/>
      <c r="V28" s="8"/>
      <c r="W28" s="8"/>
      <c r="X28" s="8"/>
      <c r="Y28" s="17"/>
      <c r="Z28" s="8"/>
      <c r="AA28" s="8"/>
      <c r="AB28" s="8"/>
      <c r="AC28" s="8"/>
      <c r="AD28" s="8"/>
      <c r="AE28" s="8"/>
      <c r="AF28" s="8"/>
      <c r="AG28" s="8"/>
      <c r="AH28" s="8"/>
      <c r="AI28" s="17"/>
      <c r="AJ28" s="23"/>
      <c r="AK28" s="8"/>
      <c r="AL28" s="8"/>
      <c r="AM28" s="8"/>
    </row>
    <row r="29" spans="2:39" ht="12.75" customHeight="1">
      <c r="B29" s="66" t="s">
        <v>21</v>
      </c>
      <c r="C29" s="28"/>
      <c r="D29" s="122">
        <v>150000</v>
      </c>
      <c r="E29" s="122">
        <v>42592.36</v>
      </c>
      <c r="F29" s="122"/>
      <c r="G29" s="122"/>
      <c r="H29" s="122"/>
      <c r="I29" s="226">
        <f>SUM(E29:H29)</f>
        <v>42592.36</v>
      </c>
      <c r="S29" s="8"/>
      <c r="T29" s="8"/>
      <c r="U29" s="16"/>
      <c r="V29" s="8"/>
      <c r="W29" s="8"/>
      <c r="X29" s="8"/>
      <c r="Y29" s="17"/>
      <c r="Z29" s="8"/>
      <c r="AA29" s="8"/>
      <c r="AB29" s="8"/>
      <c r="AC29" s="8"/>
      <c r="AD29" s="8"/>
      <c r="AE29" s="8"/>
      <c r="AF29" s="8"/>
      <c r="AG29" s="8"/>
      <c r="AH29" s="8"/>
      <c r="AI29" s="8"/>
      <c r="AJ29" s="8"/>
      <c r="AK29" s="8"/>
      <c r="AL29" s="8"/>
      <c r="AM29" s="8"/>
    </row>
    <row r="30" spans="2:39" ht="12.75" customHeight="1">
      <c r="B30" s="66" t="s">
        <v>80</v>
      </c>
      <c r="C30" s="28"/>
      <c r="D30" s="122">
        <v>0</v>
      </c>
      <c r="E30" s="122">
        <v>0</v>
      </c>
      <c r="F30" s="122"/>
      <c r="G30" s="122"/>
      <c r="H30" s="122"/>
      <c r="I30" s="226">
        <f>SUM(E30:H30)</f>
        <v>0</v>
      </c>
      <c r="S30" s="8"/>
      <c r="T30" s="8"/>
      <c r="U30" s="16"/>
      <c r="V30" s="8"/>
      <c r="W30" s="8"/>
      <c r="X30" s="8"/>
      <c r="Y30" s="17"/>
      <c r="Z30" s="17"/>
      <c r="AA30" s="8"/>
      <c r="AB30" s="8"/>
      <c r="AC30" s="8"/>
      <c r="AD30" s="8"/>
      <c r="AE30" s="8"/>
      <c r="AF30" s="8"/>
      <c r="AG30" s="8"/>
      <c r="AH30" s="8"/>
      <c r="AI30" s="8"/>
      <c r="AJ30" s="8"/>
      <c r="AK30" s="8"/>
      <c r="AL30" s="8"/>
      <c r="AM30" s="8"/>
    </row>
    <row r="31" spans="2:39" ht="12.75" customHeight="1">
      <c r="B31" s="66" t="s">
        <v>660</v>
      </c>
      <c r="C31" s="28"/>
      <c r="D31" s="122">
        <v>0</v>
      </c>
      <c r="E31" s="122">
        <v>0</v>
      </c>
      <c r="F31" s="122"/>
      <c r="G31" s="122"/>
      <c r="H31" s="122"/>
      <c r="I31" s="226">
        <f>SUM(E31:H31)</f>
        <v>0</v>
      </c>
      <c r="S31" s="8"/>
      <c r="T31" s="8"/>
      <c r="U31" s="24"/>
      <c r="V31" s="25"/>
      <c r="W31" s="8"/>
      <c r="X31" s="8"/>
      <c r="Y31" s="17"/>
      <c r="Z31" s="8"/>
      <c r="AA31" s="8"/>
      <c r="AB31" s="8"/>
      <c r="AC31" s="8"/>
      <c r="AD31" s="8"/>
      <c r="AE31" s="8"/>
      <c r="AF31" s="8"/>
      <c r="AG31" s="8"/>
      <c r="AH31" s="8"/>
      <c r="AI31" s="8"/>
      <c r="AJ31" s="8"/>
      <c r="AK31" s="8"/>
      <c r="AL31" s="8"/>
      <c r="AM31" s="8"/>
    </row>
    <row r="32" spans="2:39" ht="12.75" customHeight="1" thickBot="1">
      <c r="B32" s="431" t="s">
        <v>653</v>
      </c>
      <c r="C32" s="410"/>
      <c r="D32" s="129">
        <f aca="true" t="shared" si="3" ref="D32:I32">SUM(D27:D31)</f>
        <v>15950000</v>
      </c>
      <c r="E32" s="129">
        <f t="shared" si="3"/>
        <v>6266938.21</v>
      </c>
      <c r="F32" s="129">
        <f t="shared" si="3"/>
        <v>0</v>
      </c>
      <c r="G32" s="129">
        <f t="shared" si="3"/>
        <v>0</v>
      </c>
      <c r="H32" s="129">
        <f t="shared" si="3"/>
        <v>0</v>
      </c>
      <c r="I32" s="130">
        <f t="shared" si="3"/>
        <v>6266938.21</v>
      </c>
      <c r="S32" s="8"/>
      <c r="T32" s="8"/>
      <c r="U32" s="16"/>
      <c r="V32" s="8"/>
      <c r="W32" s="8"/>
      <c r="X32" s="8"/>
      <c r="Y32" s="17"/>
      <c r="Z32" s="8"/>
      <c r="AA32" s="8"/>
      <c r="AB32" s="8"/>
      <c r="AC32" s="8"/>
      <c r="AD32" s="8"/>
      <c r="AE32" s="8"/>
      <c r="AF32" s="8"/>
      <c r="AG32" s="8"/>
      <c r="AH32" s="8"/>
      <c r="AI32" s="8"/>
      <c r="AJ32" s="8"/>
      <c r="AK32" s="8"/>
      <c r="AL32" s="8"/>
      <c r="AM32" s="8"/>
    </row>
    <row r="33" spans="2:39" ht="18" customHeight="1" thickBot="1">
      <c r="B33" s="411" t="s">
        <v>871</v>
      </c>
      <c r="C33" s="412"/>
      <c r="D33" s="131">
        <f aca="true" t="shared" si="4" ref="D33:I33">D16+D24+D32</f>
        <v>32240000</v>
      </c>
      <c r="E33" s="131">
        <f t="shared" si="4"/>
        <v>12856387.559999999</v>
      </c>
      <c r="F33" s="131">
        <f t="shared" si="4"/>
        <v>0</v>
      </c>
      <c r="G33" s="131">
        <f t="shared" si="4"/>
        <v>0</v>
      </c>
      <c r="H33" s="131">
        <f t="shared" si="4"/>
        <v>0</v>
      </c>
      <c r="I33" s="132">
        <f t="shared" si="4"/>
        <v>12856387.559999999</v>
      </c>
      <c r="S33" s="8"/>
      <c r="T33" s="8"/>
      <c r="U33" s="16"/>
      <c r="V33" s="8"/>
      <c r="W33" s="8"/>
      <c r="X33" s="8"/>
      <c r="Y33" s="17"/>
      <c r="Z33" s="8"/>
      <c r="AA33" s="8"/>
      <c r="AB33" s="8"/>
      <c r="AC33" s="8"/>
      <c r="AD33" s="8"/>
      <c r="AE33" s="8"/>
      <c r="AF33" s="8"/>
      <c r="AG33" s="8"/>
      <c r="AH33" s="8"/>
      <c r="AI33" s="8"/>
      <c r="AJ33" s="8"/>
      <c r="AK33" s="8"/>
      <c r="AL33" s="8"/>
      <c r="AM33" s="8"/>
    </row>
    <row r="34" spans="2:39" ht="9.75" customHeight="1" thickBot="1">
      <c r="B34" s="29"/>
      <c r="C34" s="29"/>
      <c r="D34" s="143"/>
      <c r="E34" s="143"/>
      <c r="F34" s="143"/>
      <c r="G34" s="143"/>
      <c r="H34" s="143"/>
      <c r="I34" s="143"/>
      <c r="S34" s="8"/>
      <c r="T34" s="8"/>
      <c r="U34" s="16"/>
      <c r="V34" s="8"/>
      <c r="W34" s="8"/>
      <c r="X34" s="8"/>
      <c r="Y34" s="17"/>
      <c r="Z34" s="8"/>
      <c r="AA34" s="8"/>
      <c r="AB34" s="8"/>
      <c r="AC34" s="8"/>
      <c r="AD34" s="8"/>
      <c r="AE34" s="8"/>
      <c r="AF34" s="8"/>
      <c r="AG34" s="8"/>
      <c r="AH34" s="8"/>
      <c r="AI34" s="8"/>
      <c r="AJ34" s="8"/>
      <c r="AK34" s="8"/>
      <c r="AL34" s="8"/>
      <c r="AM34" s="8"/>
    </row>
    <row r="35" spans="2:39" ht="27" customHeight="1" thickBot="1">
      <c r="B35" s="423" t="s">
        <v>712</v>
      </c>
      <c r="C35" s="424"/>
      <c r="D35" s="144" t="s">
        <v>807</v>
      </c>
      <c r="E35" s="144" t="s">
        <v>808</v>
      </c>
      <c r="F35" s="144" t="s">
        <v>809</v>
      </c>
      <c r="G35" s="144" t="s">
        <v>810</v>
      </c>
      <c r="H35" s="144" t="s">
        <v>811</v>
      </c>
      <c r="I35" s="147" t="s">
        <v>812</v>
      </c>
      <c r="S35" s="8"/>
      <c r="T35" s="8"/>
      <c r="U35" s="16"/>
      <c r="V35" s="8"/>
      <c r="W35" s="8"/>
      <c r="X35" s="8"/>
      <c r="Y35" s="17"/>
      <c r="Z35" s="8"/>
      <c r="AA35" s="8"/>
      <c r="AB35" s="8"/>
      <c r="AC35" s="8"/>
      <c r="AD35" s="8"/>
      <c r="AE35" s="8"/>
      <c r="AF35" s="8"/>
      <c r="AG35" s="8"/>
      <c r="AH35" s="8"/>
      <c r="AI35" s="8"/>
      <c r="AJ35" s="8"/>
      <c r="AK35" s="8"/>
      <c r="AL35" s="8"/>
      <c r="AM35" s="8"/>
    </row>
    <row r="36" spans="2:39" ht="4.5" customHeight="1">
      <c r="B36" s="192"/>
      <c r="C36" s="193"/>
      <c r="D36" s="194"/>
      <c r="E36" s="194"/>
      <c r="F36" s="194"/>
      <c r="G36" s="194"/>
      <c r="H36" s="194"/>
      <c r="I36" s="195"/>
      <c r="S36" s="8"/>
      <c r="T36" s="8"/>
      <c r="U36" s="16"/>
      <c r="V36" s="8"/>
      <c r="W36" s="8"/>
      <c r="X36" s="8"/>
      <c r="Y36" s="17"/>
      <c r="Z36" s="8"/>
      <c r="AA36" s="8"/>
      <c r="AB36" s="8"/>
      <c r="AC36" s="8"/>
      <c r="AD36" s="8"/>
      <c r="AE36" s="8"/>
      <c r="AF36" s="8"/>
      <c r="AG36" s="8"/>
      <c r="AH36" s="8"/>
      <c r="AI36" s="8"/>
      <c r="AJ36" s="8"/>
      <c r="AK36" s="8"/>
      <c r="AL36" s="8"/>
      <c r="AM36" s="8"/>
    </row>
    <row r="37" spans="2:39" ht="12.75" customHeight="1">
      <c r="B37" s="419" t="s">
        <v>662</v>
      </c>
      <c r="C37" s="420"/>
      <c r="D37" s="72"/>
      <c r="E37" s="72"/>
      <c r="F37" s="72"/>
      <c r="G37" s="72"/>
      <c r="H37" s="72"/>
      <c r="I37" s="73"/>
      <c r="S37" s="8"/>
      <c r="T37" s="8"/>
      <c r="U37" s="16"/>
      <c r="V37" s="8"/>
      <c r="W37" s="8"/>
      <c r="X37" s="8"/>
      <c r="Y37" s="17"/>
      <c r="Z37" s="8"/>
      <c r="AA37" s="8"/>
      <c r="AB37" s="8"/>
      <c r="AC37" s="8"/>
      <c r="AD37" s="8"/>
      <c r="AE37" s="8"/>
      <c r="AF37" s="8"/>
      <c r="AG37" s="8"/>
      <c r="AH37" s="8"/>
      <c r="AI37" s="8"/>
      <c r="AJ37" s="8"/>
      <c r="AK37" s="8"/>
      <c r="AL37" s="8"/>
      <c r="AM37" s="8"/>
    </row>
    <row r="38" spans="2:39" ht="12.75" customHeight="1">
      <c r="B38" s="74" t="s">
        <v>663</v>
      </c>
      <c r="C38" s="75"/>
      <c r="D38" s="225">
        <v>0</v>
      </c>
      <c r="E38" s="122"/>
      <c r="F38" s="225"/>
      <c r="G38" s="225"/>
      <c r="H38" s="225"/>
      <c r="I38" s="136">
        <f>SUM(E38:H38)</f>
        <v>0</v>
      </c>
      <c r="S38" s="8"/>
      <c r="T38" s="8"/>
      <c r="U38" s="16"/>
      <c r="V38" s="8"/>
      <c r="W38" s="8"/>
      <c r="X38" s="8"/>
      <c r="Y38" s="17"/>
      <c r="Z38" s="8"/>
      <c r="AA38" s="8"/>
      <c r="AB38" s="8"/>
      <c r="AC38" s="8"/>
      <c r="AD38" s="8"/>
      <c r="AE38" s="8"/>
      <c r="AF38" s="8"/>
      <c r="AG38" s="8"/>
      <c r="AH38" s="8"/>
      <c r="AI38" s="8"/>
      <c r="AJ38" s="8"/>
      <c r="AK38" s="8"/>
      <c r="AL38" s="8"/>
      <c r="AM38" s="8"/>
    </row>
    <row r="39" spans="2:39" ht="12.75" customHeight="1">
      <c r="B39" s="74" t="s">
        <v>664</v>
      </c>
      <c r="C39" s="76"/>
      <c r="D39" s="225">
        <v>25000</v>
      </c>
      <c r="E39" s="122">
        <v>8284.06</v>
      </c>
      <c r="F39" s="225"/>
      <c r="G39" s="225"/>
      <c r="H39" s="225"/>
      <c r="I39" s="136">
        <f>SUM(E39:H39)</f>
        <v>8284.06</v>
      </c>
      <c r="S39" s="8"/>
      <c r="T39" s="8"/>
      <c r="U39" s="16"/>
      <c r="V39" s="8"/>
      <c r="W39" s="8"/>
      <c r="X39" s="8"/>
      <c r="Y39" s="17"/>
      <c r="Z39" s="8"/>
      <c r="AA39" s="8"/>
      <c r="AB39" s="8"/>
      <c r="AC39" s="8"/>
      <c r="AD39" s="8"/>
      <c r="AE39" s="8"/>
      <c r="AF39" s="8"/>
      <c r="AG39" s="8"/>
      <c r="AH39" s="8"/>
      <c r="AI39" s="8"/>
      <c r="AJ39" s="8"/>
      <c r="AK39" s="8"/>
      <c r="AL39" s="8"/>
      <c r="AM39" s="8"/>
    </row>
    <row r="40" spans="2:39" ht="12.75" customHeight="1">
      <c r="B40" s="77" t="s">
        <v>666</v>
      </c>
      <c r="C40" s="29"/>
      <c r="D40" s="123">
        <f aca="true" t="shared" si="5" ref="D40:I40">SUM(D38:D39)</f>
        <v>25000</v>
      </c>
      <c r="E40" s="123">
        <f t="shared" si="5"/>
        <v>8284.06</v>
      </c>
      <c r="F40" s="123">
        <f t="shared" si="5"/>
        <v>0</v>
      </c>
      <c r="G40" s="123">
        <f t="shared" si="5"/>
        <v>0</v>
      </c>
      <c r="H40" s="123">
        <f t="shared" si="5"/>
        <v>0</v>
      </c>
      <c r="I40" s="124">
        <f t="shared" si="5"/>
        <v>8284.06</v>
      </c>
      <c r="S40" s="8"/>
      <c r="T40" s="8"/>
      <c r="U40" s="16"/>
      <c r="V40" s="8"/>
      <c r="W40" s="8"/>
      <c r="X40" s="8"/>
      <c r="Y40" s="17"/>
      <c r="Z40" s="8"/>
      <c r="AA40" s="8"/>
      <c r="AB40" s="8"/>
      <c r="AC40" s="8"/>
      <c r="AD40" s="8"/>
      <c r="AE40" s="8"/>
      <c r="AF40" s="8"/>
      <c r="AG40" s="8"/>
      <c r="AH40" s="8"/>
      <c r="AI40" s="8"/>
      <c r="AJ40" s="8"/>
      <c r="AK40" s="8"/>
      <c r="AL40" s="8"/>
      <c r="AM40" s="8"/>
    </row>
    <row r="41" spans="2:39" ht="7.5" customHeight="1">
      <c r="B41" s="70"/>
      <c r="C41" s="29"/>
      <c r="D41" s="125"/>
      <c r="E41" s="125"/>
      <c r="F41" s="125"/>
      <c r="G41" s="125"/>
      <c r="H41" s="125"/>
      <c r="I41" s="126"/>
      <c r="S41" s="8"/>
      <c r="T41" s="8"/>
      <c r="U41" s="16"/>
      <c r="V41" s="8"/>
      <c r="W41" s="8"/>
      <c r="X41" s="8"/>
      <c r="Y41" s="17"/>
      <c r="Z41" s="8"/>
      <c r="AA41" s="8"/>
      <c r="AB41" s="8"/>
      <c r="AC41" s="8"/>
      <c r="AD41" s="8"/>
      <c r="AE41" s="8"/>
      <c r="AF41" s="8"/>
      <c r="AG41" s="8"/>
      <c r="AH41" s="8"/>
      <c r="AI41" s="8"/>
      <c r="AJ41" s="8"/>
      <c r="AK41" s="8"/>
      <c r="AL41" s="8"/>
      <c r="AM41" s="8"/>
    </row>
    <row r="42" spans="2:39" ht="12.75" customHeight="1">
      <c r="B42" s="419" t="s">
        <v>687</v>
      </c>
      <c r="C42" s="420"/>
      <c r="D42" s="120"/>
      <c r="E42" s="120"/>
      <c r="F42" s="120"/>
      <c r="G42" s="120"/>
      <c r="H42" s="120"/>
      <c r="I42" s="121"/>
      <c r="S42" s="8"/>
      <c r="T42" s="8"/>
      <c r="U42" s="16"/>
      <c r="V42" s="8"/>
      <c r="W42" s="8"/>
      <c r="X42" s="8"/>
      <c r="Y42" s="17"/>
      <c r="Z42" s="8"/>
      <c r="AA42" s="8"/>
      <c r="AB42" s="8"/>
      <c r="AC42" s="8"/>
      <c r="AD42" s="8"/>
      <c r="AE42" s="8"/>
      <c r="AF42" s="8"/>
      <c r="AG42" s="8"/>
      <c r="AH42" s="8"/>
      <c r="AI42" s="8"/>
      <c r="AJ42" s="8"/>
      <c r="AK42" s="8"/>
      <c r="AL42" s="8"/>
      <c r="AM42" s="8"/>
    </row>
    <row r="43" spans="2:39" ht="12.75" customHeight="1">
      <c r="B43" s="71" t="s">
        <v>671</v>
      </c>
      <c r="C43" s="52"/>
      <c r="D43" s="127"/>
      <c r="E43" s="127"/>
      <c r="F43" s="127"/>
      <c r="G43" s="127"/>
      <c r="H43" s="127"/>
      <c r="I43" s="128"/>
      <c r="S43" s="8"/>
      <c r="T43" s="8"/>
      <c r="U43" s="16"/>
      <c r="V43" s="8"/>
      <c r="W43" s="8"/>
      <c r="X43" s="8"/>
      <c r="Y43" s="17"/>
      <c r="Z43" s="8"/>
      <c r="AA43" s="8"/>
      <c r="AB43" s="8"/>
      <c r="AC43" s="8"/>
      <c r="AD43" s="8"/>
      <c r="AE43" s="8"/>
      <c r="AF43" s="8"/>
      <c r="AG43" s="8"/>
      <c r="AH43" s="8"/>
      <c r="AI43" s="8"/>
      <c r="AJ43" s="8"/>
      <c r="AK43" s="8"/>
      <c r="AL43" s="8"/>
      <c r="AM43" s="8"/>
    </row>
    <row r="44" spans="2:39" ht="12.75" customHeight="1">
      <c r="B44" s="74" t="s">
        <v>901</v>
      </c>
      <c r="C44" s="52"/>
      <c r="D44" s="122">
        <v>0</v>
      </c>
      <c r="E44" s="122">
        <v>0</v>
      </c>
      <c r="F44" s="122"/>
      <c r="G44" s="122"/>
      <c r="H44" s="122"/>
      <c r="I44" s="142">
        <f>SUM(E44:H44)</f>
        <v>0</v>
      </c>
      <c r="S44" s="8"/>
      <c r="T44" s="8"/>
      <c r="U44" s="16"/>
      <c r="V44" s="8"/>
      <c r="W44" s="8"/>
      <c r="X44" s="8"/>
      <c r="Y44" s="17"/>
      <c r="Z44" s="8"/>
      <c r="AA44" s="8"/>
      <c r="AB44" s="8"/>
      <c r="AC44" s="8"/>
      <c r="AD44" s="8"/>
      <c r="AE44" s="8"/>
      <c r="AF44" s="8"/>
      <c r="AG44" s="8"/>
      <c r="AH44" s="8"/>
      <c r="AI44" s="8"/>
      <c r="AJ44" s="8"/>
      <c r="AK44" s="8"/>
      <c r="AL44" s="8"/>
      <c r="AM44" s="8"/>
    </row>
    <row r="45" spans="2:39" ht="12.75" customHeight="1">
      <c r="B45" s="381" t="s">
        <v>911</v>
      </c>
      <c r="C45" s="382"/>
      <c r="D45" s="122">
        <v>0</v>
      </c>
      <c r="E45" s="122">
        <v>54722.62</v>
      </c>
      <c r="F45" s="122"/>
      <c r="G45" s="122"/>
      <c r="H45" s="122"/>
      <c r="I45" s="136">
        <f>SUM(E45:H45)</f>
        <v>54722.62</v>
      </c>
      <c r="S45" s="8"/>
      <c r="T45" s="8"/>
      <c r="U45" s="16"/>
      <c r="V45" s="8"/>
      <c r="W45" s="8"/>
      <c r="X45" s="8"/>
      <c r="Y45" s="17"/>
      <c r="Z45" s="8"/>
      <c r="AA45" s="8"/>
      <c r="AB45" s="8"/>
      <c r="AC45" s="8"/>
      <c r="AD45" s="8"/>
      <c r="AE45" s="8"/>
      <c r="AF45" s="8"/>
      <c r="AG45" s="8"/>
      <c r="AH45" s="8"/>
      <c r="AI45" s="8"/>
      <c r="AJ45" s="8"/>
      <c r="AK45" s="8"/>
      <c r="AL45" s="8"/>
      <c r="AM45" s="8"/>
    </row>
    <row r="46" spans="2:39" ht="12.75" customHeight="1">
      <c r="B46" s="74" t="s">
        <v>719</v>
      </c>
      <c r="C46" s="76"/>
      <c r="D46" s="122">
        <v>0</v>
      </c>
      <c r="E46" s="122">
        <v>568.11</v>
      </c>
      <c r="F46" s="122"/>
      <c r="G46" s="122"/>
      <c r="H46" s="122"/>
      <c r="I46" s="136">
        <f>SUM(E46:H46)</f>
        <v>568.11</v>
      </c>
      <c r="S46" s="8"/>
      <c r="T46" s="8"/>
      <c r="U46" s="16"/>
      <c r="V46" s="8"/>
      <c r="W46" s="8"/>
      <c r="X46" s="8"/>
      <c r="Y46" s="17"/>
      <c r="Z46" s="8"/>
      <c r="AA46" s="8"/>
      <c r="AB46" s="8"/>
      <c r="AC46" s="8"/>
      <c r="AD46" s="8"/>
      <c r="AE46" s="8"/>
      <c r="AF46" s="8"/>
      <c r="AG46" s="8"/>
      <c r="AH46" s="8"/>
      <c r="AI46" s="8"/>
      <c r="AJ46" s="8"/>
      <c r="AK46" s="8"/>
      <c r="AL46" s="8"/>
      <c r="AM46" s="8"/>
    </row>
    <row r="47" spans="2:39" ht="12.75" customHeight="1">
      <c r="B47" s="69" t="s">
        <v>688</v>
      </c>
      <c r="C47" s="52"/>
      <c r="D47" s="123">
        <f aca="true" t="shared" si="6" ref="D47:I47">SUM(D44:D46)</f>
        <v>0</v>
      </c>
      <c r="E47" s="123">
        <f t="shared" si="6"/>
        <v>55290.73</v>
      </c>
      <c r="F47" s="123">
        <f t="shared" si="6"/>
        <v>0</v>
      </c>
      <c r="G47" s="123">
        <f t="shared" si="6"/>
        <v>0</v>
      </c>
      <c r="H47" s="123">
        <f t="shared" si="6"/>
        <v>0</v>
      </c>
      <c r="I47" s="124">
        <f t="shared" si="6"/>
        <v>55290.73</v>
      </c>
      <c r="S47" s="8"/>
      <c r="T47" s="8"/>
      <c r="U47" s="16"/>
      <c r="V47" s="8"/>
      <c r="W47" s="8"/>
      <c r="X47" s="8"/>
      <c r="Y47" s="17"/>
      <c r="Z47" s="8"/>
      <c r="AA47" s="8"/>
      <c r="AB47" s="8"/>
      <c r="AC47" s="8"/>
      <c r="AD47" s="8"/>
      <c r="AE47" s="8"/>
      <c r="AF47" s="8"/>
      <c r="AG47" s="8"/>
      <c r="AH47" s="8"/>
      <c r="AI47" s="8"/>
      <c r="AJ47" s="8"/>
      <c r="AK47" s="8"/>
      <c r="AL47" s="8"/>
      <c r="AM47" s="8"/>
    </row>
    <row r="48" spans="2:39" ht="7.5" customHeight="1">
      <c r="B48" s="77"/>
      <c r="C48" s="29"/>
      <c r="D48" s="125"/>
      <c r="E48" s="125"/>
      <c r="F48" s="125"/>
      <c r="G48" s="125"/>
      <c r="H48" s="125"/>
      <c r="I48" s="126"/>
      <c r="S48" s="8"/>
      <c r="T48" s="8"/>
      <c r="U48" s="16"/>
      <c r="V48" s="8"/>
      <c r="W48" s="8"/>
      <c r="X48" s="8"/>
      <c r="Y48" s="17"/>
      <c r="Z48" s="8"/>
      <c r="AA48" s="8"/>
      <c r="AB48" s="8"/>
      <c r="AC48" s="8"/>
      <c r="AD48" s="8"/>
      <c r="AE48" s="8"/>
      <c r="AF48" s="8"/>
      <c r="AG48" s="8"/>
      <c r="AH48" s="8"/>
      <c r="AI48" s="8"/>
      <c r="AJ48" s="8"/>
      <c r="AK48" s="8"/>
      <c r="AL48" s="8"/>
      <c r="AM48" s="8"/>
    </row>
    <row r="49" spans="2:39" ht="12.75" customHeight="1">
      <c r="B49" s="78" t="s">
        <v>34</v>
      </c>
      <c r="C49" s="29"/>
      <c r="D49" s="133"/>
      <c r="E49" s="133"/>
      <c r="F49" s="133"/>
      <c r="G49" s="133"/>
      <c r="H49" s="133"/>
      <c r="I49" s="134"/>
      <c r="S49" s="8"/>
      <c r="T49" s="8"/>
      <c r="U49" s="16"/>
      <c r="V49" s="8"/>
      <c r="W49" s="8"/>
      <c r="X49" s="8"/>
      <c r="Y49" s="17"/>
      <c r="Z49" s="8"/>
      <c r="AA49" s="8"/>
      <c r="AB49" s="8"/>
      <c r="AC49" s="8"/>
      <c r="AD49" s="8"/>
      <c r="AE49" s="8"/>
      <c r="AF49" s="8"/>
      <c r="AG49" s="8"/>
      <c r="AH49" s="8"/>
      <c r="AI49" s="8"/>
      <c r="AJ49" s="8"/>
      <c r="AK49" s="8"/>
      <c r="AL49" s="8"/>
      <c r="AM49" s="8"/>
    </row>
    <row r="50" spans="2:39" ht="12.75" customHeight="1">
      <c r="B50" s="74" t="s">
        <v>902</v>
      </c>
      <c r="C50" s="29"/>
      <c r="D50" s="225">
        <v>100000</v>
      </c>
      <c r="E50" s="122">
        <v>0</v>
      </c>
      <c r="F50" s="225"/>
      <c r="G50" s="225"/>
      <c r="H50" s="225"/>
      <c r="I50" s="136">
        <f>SUM(E50:H50)</f>
        <v>0</v>
      </c>
      <c r="S50" s="8"/>
      <c r="T50" s="8"/>
      <c r="U50" s="16"/>
      <c r="V50" s="8"/>
      <c r="W50" s="8"/>
      <c r="X50" s="8"/>
      <c r="Y50" s="17"/>
      <c r="Z50" s="8"/>
      <c r="AA50" s="8"/>
      <c r="AB50" s="8"/>
      <c r="AC50" s="8"/>
      <c r="AD50" s="8"/>
      <c r="AE50" s="8"/>
      <c r="AF50" s="8"/>
      <c r="AG50" s="8"/>
      <c r="AH50" s="8"/>
      <c r="AI50" s="8"/>
      <c r="AJ50" s="8"/>
      <c r="AK50" s="8"/>
      <c r="AL50" s="8"/>
      <c r="AM50" s="8"/>
    </row>
    <row r="51" spans="2:39" ht="12.75" customHeight="1">
      <c r="B51" s="74" t="s">
        <v>903</v>
      </c>
      <c r="C51" s="29"/>
      <c r="D51" s="225">
        <v>991000</v>
      </c>
      <c r="E51" s="122">
        <v>376283.37</v>
      </c>
      <c r="F51" s="225"/>
      <c r="G51" s="225"/>
      <c r="H51" s="225"/>
      <c r="I51" s="136">
        <f>SUM(E51:H51)</f>
        <v>376283.37</v>
      </c>
      <c r="S51" s="8"/>
      <c r="T51" s="8"/>
      <c r="U51" s="16"/>
      <c r="V51" s="8"/>
      <c r="W51" s="8"/>
      <c r="X51" s="8"/>
      <c r="Y51" s="17"/>
      <c r="Z51" s="8"/>
      <c r="AA51" s="8"/>
      <c r="AB51" s="8"/>
      <c r="AC51" s="8"/>
      <c r="AD51" s="8"/>
      <c r="AE51" s="8"/>
      <c r="AF51" s="8"/>
      <c r="AG51" s="8"/>
      <c r="AH51" s="8"/>
      <c r="AI51" s="8"/>
      <c r="AJ51" s="8"/>
      <c r="AK51" s="8"/>
      <c r="AL51" s="8"/>
      <c r="AM51" s="8"/>
    </row>
    <row r="52" spans="2:39" ht="12.75" customHeight="1">
      <c r="B52" s="381" t="s">
        <v>912</v>
      </c>
      <c r="C52" s="383"/>
      <c r="D52" s="225">
        <v>89700</v>
      </c>
      <c r="E52" s="122">
        <v>0</v>
      </c>
      <c r="F52" s="225"/>
      <c r="G52" s="225"/>
      <c r="H52" s="225"/>
      <c r="I52" s="136">
        <f>SUM(E52:H52)</f>
        <v>0</v>
      </c>
      <c r="S52" s="8"/>
      <c r="T52" s="8"/>
      <c r="U52" s="16"/>
      <c r="V52" s="8"/>
      <c r="W52" s="8"/>
      <c r="X52" s="8"/>
      <c r="Y52" s="17"/>
      <c r="Z52" s="8"/>
      <c r="AA52" s="8"/>
      <c r="AB52" s="8"/>
      <c r="AC52" s="8"/>
      <c r="AD52" s="8"/>
      <c r="AE52" s="8"/>
      <c r="AF52" s="8"/>
      <c r="AG52" s="8"/>
      <c r="AH52" s="8"/>
      <c r="AI52" s="8"/>
      <c r="AJ52" s="8"/>
      <c r="AK52" s="8"/>
      <c r="AL52" s="8"/>
      <c r="AM52" s="8"/>
    </row>
    <row r="53" spans="2:39" ht="12.75" customHeight="1">
      <c r="B53" s="381" t="s">
        <v>913</v>
      </c>
      <c r="C53" s="383"/>
      <c r="D53" s="225">
        <v>70000</v>
      </c>
      <c r="E53" s="122">
        <v>22347.47</v>
      </c>
      <c r="F53" s="225"/>
      <c r="G53" s="225"/>
      <c r="H53" s="225"/>
      <c r="I53" s="136">
        <f>SUM(E53:H53)</f>
        <v>22347.47</v>
      </c>
      <c r="S53" s="8"/>
      <c r="T53" s="8"/>
      <c r="U53" s="16"/>
      <c r="V53" s="8"/>
      <c r="W53" s="8"/>
      <c r="X53" s="8"/>
      <c r="Y53" s="17"/>
      <c r="Z53" s="8"/>
      <c r="AA53" s="8"/>
      <c r="AB53" s="8"/>
      <c r="AC53" s="8"/>
      <c r="AD53" s="8"/>
      <c r="AE53" s="8"/>
      <c r="AF53" s="8"/>
      <c r="AG53" s="8"/>
      <c r="AH53" s="8"/>
      <c r="AI53" s="8"/>
      <c r="AJ53" s="8"/>
      <c r="AK53" s="8"/>
      <c r="AL53" s="8"/>
      <c r="AM53" s="8"/>
    </row>
    <row r="54" spans="2:39" ht="12.75" customHeight="1">
      <c r="B54" s="74" t="s">
        <v>719</v>
      </c>
      <c r="C54" s="29"/>
      <c r="D54" s="225">
        <v>43000</v>
      </c>
      <c r="E54" s="122">
        <v>3257.45</v>
      </c>
      <c r="F54" s="225"/>
      <c r="G54" s="225"/>
      <c r="H54" s="225"/>
      <c r="I54" s="136">
        <f>SUM(E54:H54)</f>
        <v>3257.45</v>
      </c>
      <c r="S54" s="8"/>
      <c r="T54" s="8"/>
      <c r="U54" s="16"/>
      <c r="V54" s="8"/>
      <c r="W54" s="8"/>
      <c r="X54" s="8"/>
      <c r="Y54" s="17"/>
      <c r="Z54" s="8"/>
      <c r="AA54" s="8"/>
      <c r="AB54" s="8"/>
      <c r="AC54" s="8"/>
      <c r="AD54" s="8"/>
      <c r="AE54" s="8"/>
      <c r="AF54" s="8"/>
      <c r="AG54" s="8"/>
      <c r="AH54" s="8"/>
      <c r="AI54" s="8"/>
      <c r="AJ54" s="8"/>
      <c r="AK54" s="8"/>
      <c r="AL54" s="8"/>
      <c r="AM54" s="8"/>
    </row>
    <row r="55" spans="2:39" ht="12.75" customHeight="1">
      <c r="B55" s="77" t="s">
        <v>689</v>
      </c>
      <c r="C55" s="29"/>
      <c r="D55" s="123">
        <f aca="true" t="shared" si="7" ref="D55:I55">SUM(D50:D54)</f>
        <v>1293700</v>
      </c>
      <c r="E55" s="123">
        <f t="shared" si="7"/>
        <v>401888.29</v>
      </c>
      <c r="F55" s="123">
        <f t="shared" si="7"/>
        <v>0</v>
      </c>
      <c r="G55" s="123">
        <f t="shared" si="7"/>
        <v>0</v>
      </c>
      <c r="H55" s="123">
        <f t="shared" si="7"/>
        <v>0</v>
      </c>
      <c r="I55" s="124">
        <f t="shared" si="7"/>
        <v>401888.29</v>
      </c>
      <c r="S55" s="8"/>
      <c r="T55" s="8"/>
      <c r="U55" s="16"/>
      <c r="V55" s="8"/>
      <c r="W55" s="8"/>
      <c r="X55" s="8"/>
      <c r="Y55" s="17"/>
      <c r="Z55" s="8"/>
      <c r="AA55" s="8"/>
      <c r="AB55" s="8"/>
      <c r="AC55" s="8"/>
      <c r="AD55" s="8"/>
      <c r="AE55" s="8"/>
      <c r="AF55" s="8"/>
      <c r="AG55" s="8"/>
      <c r="AH55" s="8"/>
      <c r="AI55" s="8"/>
      <c r="AJ55" s="8"/>
      <c r="AK55" s="8"/>
      <c r="AL55" s="8"/>
      <c r="AM55" s="8"/>
    </row>
    <row r="56" spans="2:39" ht="12.75" customHeight="1">
      <c r="B56" s="77" t="s">
        <v>690</v>
      </c>
      <c r="C56" s="29"/>
      <c r="D56" s="123">
        <f aca="true" t="shared" si="8" ref="D56:I56">D47+D55</f>
        <v>1293700</v>
      </c>
      <c r="E56" s="123">
        <f t="shared" si="8"/>
        <v>457179.01999999996</v>
      </c>
      <c r="F56" s="123">
        <f t="shared" si="8"/>
        <v>0</v>
      </c>
      <c r="G56" s="123">
        <f t="shared" si="8"/>
        <v>0</v>
      </c>
      <c r="H56" s="123">
        <f t="shared" si="8"/>
        <v>0</v>
      </c>
      <c r="I56" s="124">
        <f t="shared" si="8"/>
        <v>457179.01999999996</v>
      </c>
      <c r="S56" s="8"/>
      <c r="T56" s="8"/>
      <c r="U56" s="16"/>
      <c r="V56" s="8"/>
      <c r="W56" s="8"/>
      <c r="X56" s="8"/>
      <c r="Y56" s="17"/>
      <c r="Z56" s="8"/>
      <c r="AA56" s="8"/>
      <c r="AB56" s="8"/>
      <c r="AC56" s="8"/>
      <c r="AD56" s="8"/>
      <c r="AE56" s="8"/>
      <c r="AF56" s="8"/>
      <c r="AG56" s="8"/>
      <c r="AH56" s="8"/>
      <c r="AI56" s="8"/>
      <c r="AJ56" s="8"/>
      <c r="AK56" s="8"/>
      <c r="AL56" s="8"/>
      <c r="AM56" s="8"/>
    </row>
    <row r="57" spans="2:39" ht="7.5" customHeight="1">
      <c r="B57" s="77"/>
      <c r="C57" s="29"/>
      <c r="D57" s="125"/>
      <c r="E57" s="125"/>
      <c r="F57" s="125"/>
      <c r="G57" s="125"/>
      <c r="H57" s="125"/>
      <c r="I57" s="126"/>
      <c r="S57" s="8"/>
      <c r="T57" s="8"/>
      <c r="U57" s="16"/>
      <c r="V57" s="8"/>
      <c r="W57" s="8"/>
      <c r="X57" s="8"/>
      <c r="Y57" s="17"/>
      <c r="Z57" s="8"/>
      <c r="AA57" s="8"/>
      <c r="AB57" s="8"/>
      <c r="AC57" s="8"/>
      <c r="AD57" s="8"/>
      <c r="AE57" s="8"/>
      <c r="AF57" s="8"/>
      <c r="AG57" s="8"/>
      <c r="AH57" s="8"/>
      <c r="AI57" s="8"/>
      <c r="AJ57" s="8"/>
      <c r="AK57" s="8"/>
      <c r="AL57" s="8"/>
      <c r="AM57" s="8"/>
    </row>
    <row r="58" spans="2:39" ht="12.75" customHeight="1">
      <c r="B58" s="419" t="s">
        <v>5</v>
      </c>
      <c r="C58" s="420"/>
      <c r="D58" s="120"/>
      <c r="E58" s="120"/>
      <c r="F58" s="120"/>
      <c r="G58" s="120"/>
      <c r="H58" s="137"/>
      <c r="I58" s="121"/>
      <c r="S58" s="8"/>
      <c r="T58" s="8"/>
      <c r="U58" s="16"/>
      <c r="V58" s="8"/>
      <c r="W58" s="8"/>
      <c r="X58" s="8"/>
      <c r="Y58" s="17"/>
      <c r="Z58" s="8"/>
      <c r="AA58" s="8"/>
      <c r="AB58" s="8"/>
      <c r="AC58" s="8"/>
      <c r="AD58" s="8"/>
      <c r="AE58" s="8"/>
      <c r="AF58" s="8"/>
      <c r="AG58" s="8"/>
      <c r="AH58" s="8"/>
      <c r="AI58" s="8"/>
      <c r="AJ58" s="8"/>
      <c r="AK58" s="8"/>
      <c r="AL58" s="8"/>
      <c r="AM58" s="8"/>
    </row>
    <row r="59" spans="2:39" ht="12.75" customHeight="1">
      <c r="B59" s="74" t="s">
        <v>904</v>
      </c>
      <c r="C59" s="29"/>
      <c r="D59" s="122">
        <v>12080000</v>
      </c>
      <c r="E59" s="122">
        <v>3044916.65</v>
      </c>
      <c r="F59" s="122"/>
      <c r="G59" s="122"/>
      <c r="H59" s="122"/>
      <c r="I59" s="142">
        <f>SUM(E59:H59)</f>
        <v>3044916.65</v>
      </c>
      <c r="S59" s="8"/>
      <c r="T59" s="8"/>
      <c r="U59" s="16"/>
      <c r="V59" s="8"/>
      <c r="W59" s="8"/>
      <c r="X59" s="8"/>
      <c r="Y59" s="17"/>
      <c r="Z59" s="8"/>
      <c r="AA59" s="8"/>
      <c r="AB59" s="8"/>
      <c r="AC59" s="8"/>
      <c r="AD59" s="8"/>
      <c r="AE59" s="8"/>
      <c r="AF59" s="8"/>
      <c r="AG59" s="8"/>
      <c r="AH59" s="8"/>
      <c r="AI59" s="8"/>
      <c r="AJ59" s="8"/>
      <c r="AK59" s="8"/>
      <c r="AL59" s="8"/>
      <c r="AM59" s="8"/>
    </row>
    <row r="60" spans="2:39" ht="12.75" customHeight="1">
      <c r="B60" s="74" t="s">
        <v>719</v>
      </c>
      <c r="C60" s="29"/>
      <c r="D60" s="122">
        <v>117400</v>
      </c>
      <c r="E60" s="122">
        <v>18319.73</v>
      </c>
      <c r="F60" s="122"/>
      <c r="G60" s="122"/>
      <c r="H60" s="122"/>
      <c r="I60" s="136">
        <f>SUM(E60:H60)</f>
        <v>18319.73</v>
      </c>
      <c r="S60" s="8"/>
      <c r="T60" s="8"/>
      <c r="U60" s="16"/>
      <c r="V60" s="8"/>
      <c r="W60" s="8"/>
      <c r="X60" s="8"/>
      <c r="Y60" s="17"/>
      <c r="Z60" s="8"/>
      <c r="AA60" s="8"/>
      <c r="AB60" s="8"/>
      <c r="AC60" s="8"/>
      <c r="AD60" s="8"/>
      <c r="AE60" s="8"/>
      <c r="AF60" s="8"/>
      <c r="AG60" s="8"/>
      <c r="AH60" s="8"/>
      <c r="AI60" s="8"/>
      <c r="AJ60" s="8"/>
      <c r="AK60" s="8"/>
      <c r="AL60" s="8"/>
      <c r="AM60" s="8"/>
    </row>
    <row r="61" spans="2:39" ht="12.75" customHeight="1">
      <c r="B61" s="429" t="s">
        <v>667</v>
      </c>
      <c r="C61" s="430"/>
      <c r="D61" s="123">
        <f aca="true" t="shared" si="9" ref="D61:I61">SUM(D59:D60)</f>
        <v>12197400</v>
      </c>
      <c r="E61" s="123">
        <f t="shared" si="9"/>
        <v>3063236.38</v>
      </c>
      <c r="F61" s="123">
        <f t="shared" si="9"/>
        <v>0</v>
      </c>
      <c r="G61" s="123">
        <f t="shared" si="9"/>
        <v>0</v>
      </c>
      <c r="H61" s="123">
        <f t="shared" si="9"/>
        <v>0</v>
      </c>
      <c r="I61" s="124">
        <f t="shared" si="9"/>
        <v>3063236.38</v>
      </c>
      <c r="S61" s="8"/>
      <c r="T61" s="8"/>
      <c r="U61" s="16"/>
      <c r="V61" s="8"/>
      <c r="W61" s="8"/>
      <c r="X61" s="8"/>
      <c r="Y61" s="17"/>
      <c r="Z61" s="8"/>
      <c r="AA61" s="8"/>
      <c r="AB61" s="8"/>
      <c r="AC61" s="8"/>
      <c r="AD61" s="8"/>
      <c r="AE61" s="8"/>
      <c r="AF61" s="8"/>
      <c r="AG61" s="8"/>
      <c r="AH61" s="8"/>
      <c r="AI61" s="8"/>
      <c r="AJ61" s="8"/>
      <c r="AK61" s="8"/>
      <c r="AL61" s="8"/>
      <c r="AM61" s="8"/>
    </row>
    <row r="62" spans="2:39" ht="7.5" customHeight="1">
      <c r="B62" s="74"/>
      <c r="C62" s="29"/>
      <c r="D62" s="125"/>
      <c r="E62" s="125"/>
      <c r="F62" s="125"/>
      <c r="G62" s="125"/>
      <c r="H62" s="125"/>
      <c r="I62" s="126"/>
      <c r="S62" s="8"/>
      <c r="T62" s="8"/>
      <c r="U62" s="16"/>
      <c r="V62" s="8"/>
      <c r="W62" s="8"/>
      <c r="X62" s="8"/>
      <c r="Y62" s="17"/>
      <c r="Z62" s="8"/>
      <c r="AA62" s="8"/>
      <c r="AB62" s="8"/>
      <c r="AC62" s="8"/>
      <c r="AD62" s="8"/>
      <c r="AE62" s="8"/>
      <c r="AF62" s="8"/>
      <c r="AG62" s="8"/>
      <c r="AH62" s="8"/>
      <c r="AI62" s="8"/>
      <c r="AJ62" s="8"/>
      <c r="AK62" s="8"/>
      <c r="AL62" s="8"/>
      <c r="AM62" s="8"/>
    </row>
    <row r="63" spans="2:39" ht="12.75" customHeight="1">
      <c r="B63" s="419" t="s">
        <v>668</v>
      </c>
      <c r="C63" s="420"/>
      <c r="D63" s="120"/>
      <c r="E63" s="120"/>
      <c r="F63" s="120"/>
      <c r="G63" s="120"/>
      <c r="H63" s="120"/>
      <c r="I63" s="121"/>
      <c r="S63" s="8"/>
      <c r="T63" s="8"/>
      <c r="U63" s="16"/>
      <c r="V63" s="8"/>
      <c r="W63" s="8"/>
      <c r="X63" s="8"/>
      <c r="Y63" s="17"/>
      <c r="Z63" s="8"/>
      <c r="AA63" s="8"/>
      <c r="AB63" s="8"/>
      <c r="AC63" s="8"/>
      <c r="AD63" s="8"/>
      <c r="AE63" s="8"/>
      <c r="AF63" s="8"/>
      <c r="AG63" s="8"/>
      <c r="AH63" s="8"/>
      <c r="AI63" s="8"/>
      <c r="AJ63" s="8"/>
      <c r="AK63" s="8"/>
      <c r="AL63" s="8"/>
      <c r="AM63" s="8"/>
    </row>
    <row r="64" spans="2:39" ht="12.75" customHeight="1">
      <c r="B64" s="74" t="s">
        <v>905</v>
      </c>
      <c r="C64" s="29"/>
      <c r="D64" s="122">
        <v>154950</v>
      </c>
      <c r="E64" s="122">
        <v>0</v>
      </c>
      <c r="F64" s="122"/>
      <c r="G64" s="122"/>
      <c r="H64" s="122"/>
      <c r="I64" s="142">
        <f>SUM(E64:H64)</f>
        <v>0</v>
      </c>
      <c r="S64" s="8"/>
      <c r="T64" s="8"/>
      <c r="U64" s="16"/>
      <c r="V64" s="8"/>
      <c r="W64" s="8"/>
      <c r="X64" s="8"/>
      <c r="Y64" s="17"/>
      <c r="Z64" s="8"/>
      <c r="AA64" s="8"/>
      <c r="AB64" s="8"/>
      <c r="AC64" s="8"/>
      <c r="AD64" s="8"/>
      <c r="AE64" s="8"/>
      <c r="AF64" s="8"/>
      <c r="AG64" s="8"/>
      <c r="AH64" s="8"/>
      <c r="AI64" s="8"/>
      <c r="AJ64" s="8"/>
      <c r="AK64" s="8"/>
      <c r="AL64" s="8"/>
      <c r="AM64" s="8"/>
    </row>
    <row r="65" spans="2:39" ht="12.75" customHeight="1">
      <c r="B65" s="74" t="s">
        <v>906</v>
      </c>
      <c r="C65" s="29"/>
      <c r="D65" s="122">
        <v>0</v>
      </c>
      <c r="E65" s="122">
        <v>0</v>
      </c>
      <c r="F65" s="122"/>
      <c r="G65" s="122"/>
      <c r="H65" s="122"/>
      <c r="I65" s="136">
        <f>SUM(E65:H65)</f>
        <v>0</v>
      </c>
      <c r="S65" s="8"/>
      <c r="T65" s="8"/>
      <c r="U65" s="16"/>
      <c r="V65" s="8"/>
      <c r="W65" s="8"/>
      <c r="X65" s="8"/>
      <c r="Y65" s="17"/>
      <c r="Z65" s="8"/>
      <c r="AA65" s="8"/>
      <c r="AB65" s="8"/>
      <c r="AC65" s="8"/>
      <c r="AD65" s="8"/>
      <c r="AE65" s="8"/>
      <c r="AF65" s="8"/>
      <c r="AG65" s="8"/>
      <c r="AH65" s="8"/>
      <c r="AI65" s="8"/>
      <c r="AJ65" s="8"/>
      <c r="AK65" s="8"/>
      <c r="AL65" s="8"/>
      <c r="AM65" s="8"/>
    </row>
    <row r="66" spans="2:39" ht="12.75" customHeight="1">
      <c r="B66" s="74" t="s">
        <v>672</v>
      </c>
      <c r="C66" s="29"/>
      <c r="D66" s="122">
        <v>0</v>
      </c>
      <c r="E66" s="122">
        <v>0</v>
      </c>
      <c r="F66" s="122"/>
      <c r="G66" s="122"/>
      <c r="H66" s="122"/>
      <c r="I66" s="136">
        <f>SUM(E66:H66)</f>
        <v>0</v>
      </c>
      <c r="S66" s="8"/>
      <c r="T66" s="8"/>
      <c r="U66" s="16"/>
      <c r="V66" s="8"/>
      <c r="W66" s="8"/>
      <c r="X66" s="8"/>
      <c r="Y66" s="17"/>
      <c r="Z66" s="8"/>
      <c r="AA66" s="8"/>
      <c r="AB66" s="8"/>
      <c r="AC66" s="8"/>
      <c r="AD66" s="8"/>
      <c r="AE66" s="8"/>
      <c r="AF66" s="8"/>
      <c r="AG66" s="8"/>
      <c r="AH66" s="8"/>
      <c r="AI66" s="8"/>
      <c r="AJ66" s="8"/>
      <c r="AK66" s="8"/>
      <c r="AL66" s="8"/>
      <c r="AM66" s="8"/>
    </row>
    <row r="67" spans="2:39" ht="12.75" customHeight="1" thickBot="1">
      <c r="B67" s="77" t="s">
        <v>669</v>
      </c>
      <c r="C67" s="29"/>
      <c r="D67" s="138">
        <f aca="true" t="shared" si="10" ref="D67:I67">SUM(D64:D66)</f>
        <v>154950</v>
      </c>
      <c r="E67" s="138">
        <f t="shared" si="10"/>
        <v>0</v>
      </c>
      <c r="F67" s="138">
        <f t="shared" si="10"/>
        <v>0</v>
      </c>
      <c r="G67" s="138">
        <f t="shared" si="10"/>
        <v>0</v>
      </c>
      <c r="H67" s="138">
        <f t="shared" si="10"/>
        <v>0</v>
      </c>
      <c r="I67" s="139">
        <f t="shared" si="10"/>
        <v>0</v>
      </c>
      <c r="S67" s="8"/>
      <c r="T67" s="8"/>
      <c r="U67" s="16"/>
      <c r="V67" s="8"/>
      <c r="W67" s="8"/>
      <c r="X67" s="8"/>
      <c r="Y67" s="17"/>
      <c r="Z67" s="8"/>
      <c r="AA67" s="8"/>
      <c r="AB67" s="8"/>
      <c r="AC67" s="8"/>
      <c r="AD67" s="8"/>
      <c r="AE67" s="8"/>
      <c r="AF67" s="8"/>
      <c r="AG67" s="8"/>
      <c r="AH67" s="8"/>
      <c r="AI67" s="8"/>
      <c r="AJ67" s="8"/>
      <c r="AK67" s="8"/>
      <c r="AL67" s="8"/>
      <c r="AM67" s="8"/>
    </row>
    <row r="68" spans="2:39" ht="18" customHeight="1" thickBot="1">
      <c r="B68" s="385" t="s">
        <v>711</v>
      </c>
      <c r="C68" s="386"/>
      <c r="D68" s="131">
        <f aca="true" t="shared" si="11" ref="D68:I68">D40+D56+D61+D67</f>
        <v>13671050</v>
      </c>
      <c r="E68" s="131">
        <f t="shared" si="11"/>
        <v>3528699.46</v>
      </c>
      <c r="F68" s="131">
        <f t="shared" si="11"/>
        <v>0</v>
      </c>
      <c r="G68" s="131">
        <f t="shared" si="11"/>
        <v>0</v>
      </c>
      <c r="H68" s="131">
        <f t="shared" si="11"/>
        <v>0</v>
      </c>
      <c r="I68" s="132">
        <f t="shared" si="11"/>
        <v>3528699.46</v>
      </c>
      <c r="S68" s="8"/>
      <c r="T68" s="8"/>
      <c r="U68" s="16"/>
      <c r="V68" s="8"/>
      <c r="W68" s="8"/>
      <c r="X68" s="8"/>
      <c r="Y68" s="17"/>
      <c r="Z68" s="8"/>
      <c r="AA68" s="8"/>
      <c r="AB68" s="8"/>
      <c r="AC68" s="8"/>
      <c r="AD68" s="8"/>
      <c r="AE68" s="8"/>
      <c r="AF68" s="8"/>
      <c r="AG68" s="8"/>
      <c r="AH68" s="8"/>
      <c r="AI68" s="8"/>
      <c r="AJ68" s="8"/>
      <c r="AK68" s="8"/>
      <c r="AL68" s="8"/>
      <c r="AM68" s="8"/>
    </row>
    <row r="69" spans="2:39" ht="6.75" customHeight="1" thickBot="1">
      <c r="B69" s="52"/>
      <c r="C69" s="29"/>
      <c r="D69" s="125"/>
      <c r="E69" s="125"/>
      <c r="F69" s="125"/>
      <c r="G69" s="125"/>
      <c r="H69" s="125"/>
      <c r="I69" s="125"/>
      <c r="S69" s="8"/>
      <c r="T69" s="8"/>
      <c r="U69" s="16"/>
      <c r="V69" s="8"/>
      <c r="W69" s="8"/>
      <c r="X69" s="8"/>
      <c r="Y69" s="17"/>
      <c r="Z69" s="8"/>
      <c r="AA69" s="8"/>
      <c r="AB69" s="8"/>
      <c r="AC69" s="8"/>
      <c r="AD69" s="8"/>
      <c r="AE69" s="8"/>
      <c r="AF69" s="8"/>
      <c r="AG69" s="8"/>
      <c r="AH69" s="8"/>
      <c r="AI69" s="8"/>
      <c r="AJ69" s="8"/>
      <c r="AK69" s="8"/>
      <c r="AL69" s="8"/>
      <c r="AM69" s="8"/>
    </row>
    <row r="70" spans="2:39" ht="18" customHeight="1" thickBot="1">
      <c r="B70" s="79" t="s">
        <v>789</v>
      </c>
      <c r="C70" s="301"/>
      <c r="D70" s="131">
        <f aca="true" t="shared" si="12" ref="D70:I70">D33+D68</f>
        <v>45911050</v>
      </c>
      <c r="E70" s="131">
        <f t="shared" si="12"/>
        <v>16385087.02</v>
      </c>
      <c r="F70" s="131">
        <f t="shared" si="12"/>
        <v>0</v>
      </c>
      <c r="G70" s="131">
        <f t="shared" si="12"/>
        <v>0</v>
      </c>
      <c r="H70" s="131">
        <f t="shared" si="12"/>
        <v>0</v>
      </c>
      <c r="I70" s="132">
        <f t="shared" si="12"/>
        <v>16385087.02</v>
      </c>
      <c r="S70" s="8"/>
      <c r="T70" s="8"/>
      <c r="U70" s="16"/>
      <c r="V70" s="8"/>
      <c r="W70" s="8"/>
      <c r="X70" s="8"/>
      <c r="Y70" s="17"/>
      <c r="Z70" s="8"/>
      <c r="AA70" s="8"/>
      <c r="AB70" s="8"/>
      <c r="AC70" s="8"/>
      <c r="AD70" s="8"/>
      <c r="AE70" s="8"/>
      <c r="AF70" s="8"/>
      <c r="AG70" s="8"/>
      <c r="AH70" s="8"/>
      <c r="AI70" s="8"/>
      <c r="AJ70" s="8"/>
      <c r="AK70" s="8"/>
      <c r="AL70" s="8"/>
      <c r="AM70" s="8"/>
    </row>
    <row r="71" spans="2:39" ht="9.75" customHeight="1">
      <c r="B71" s="53"/>
      <c r="C71" s="28"/>
      <c r="D71" s="28"/>
      <c r="E71" s="28"/>
      <c r="F71" s="28"/>
      <c r="G71" s="28"/>
      <c r="H71" s="28"/>
      <c r="I71" s="28"/>
      <c r="S71" s="8"/>
      <c r="T71" s="8"/>
      <c r="U71" s="8"/>
      <c r="V71" s="8"/>
      <c r="W71" s="8"/>
      <c r="X71" s="8"/>
      <c r="Y71" s="8"/>
      <c r="Z71" s="8"/>
      <c r="AA71" s="8"/>
      <c r="AB71" s="8"/>
      <c r="AC71" s="8"/>
      <c r="AD71" s="8"/>
      <c r="AE71" s="8"/>
      <c r="AF71" s="8"/>
      <c r="AG71" s="8"/>
      <c r="AH71" s="8"/>
      <c r="AI71" s="8"/>
      <c r="AJ71" s="8"/>
      <c r="AK71" s="8"/>
      <c r="AL71" s="8"/>
      <c r="AM71" s="8"/>
    </row>
    <row r="72" spans="1:39" ht="12" customHeight="1">
      <c r="A72" s="211"/>
      <c r="B72" s="414"/>
      <c r="C72" s="414"/>
      <c r="D72" s="211"/>
      <c r="E72" s="211"/>
      <c r="F72" s="211"/>
      <c r="G72" s="211"/>
      <c r="H72" s="211"/>
      <c r="I72" s="211"/>
      <c r="J72" s="8"/>
      <c r="K72" s="9"/>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s="11" customFormat="1" ht="12" customHeight="1" hidden="1">
      <c r="A73" s="212"/>
      <c r="B73" s="211" t="s">
        <v>22</v>
      </c>
      <c r="C73" s="211"/>
      <c r="D73" s="211"/>
      <c r="E73" s="211"/>
      <c r="F73" s="211"/>
      <c r="G73" s="211"/>
      <c r="H73" s="211"/>
      <c r="I73" s="211"/>
      <c r="K73" s="6"/>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row>
    <row r="74" spans="1:39" s="11" customFormat="1" ht="12" customHeight="1" hidden="1">
      <c r="A74" s="212"/>
      <c r="B74" s="413" t="s">
        <v>38</v>
      </c>
      <c r="C74" s="413"/>
      <c r="D74" s="413"/>
      <c r="E74" s="413"/>
      <c r="F74" s="413"/>
      <c r="G74" s="413"/>
      <c r="H74" s="413"/>
      <c r="I74" s="413"/>
      <c r="K74" s="6"/>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row>
    <row r="75" spans="1:39" s="11" customFormat="1" ht="12" customHeight="1" hidden="1" thickBot="1">
      <c r="A75" s="212"/>
      <c r="B75" s="211"/>
      <c r="C75" s="211"/>
      <c r="D75" s="211"/>
      <c r="E75" s="211"/>
      <c r="F75" s="211"/>
      <c r="G75" s="211"/>
      <c r="H75" s="211"/>
      <c r="I75" s="211"/>
      <c r="K75" s="6"/>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row>
    <row r="76" spans="1:39" ht="12" customHeight="1" hidden="1">
      <c r="A76" s="211"/>
      <c r="B76" s="213" t="s">
        <v>6</v>
      </c>
      <c r="C76" s="214"/>
      <c r="D76" s="215">
        <v>0.85</v>
      </c>
      <c r="E76" s="215"/>
      <c r="F76" s="215"/>
      <c r="G76" s="215"/>
      <c r="H76" s="215"/>
      <c r="I76" s="215">
        <v>1</v>
      </c>
      <c r="J76" s="8"/>
      <c r="K76" s="9"/>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 customHeight="1" hidden="1">
      <c r="A77" s="211"/>
      <c r="B77" s="216" t="s">
        <v>8</v>
      </c>
      <c r="C77" s="217"/>
      <c r="D77" s="218"/>
      <c r="E77" s="218"/>
      <c r="F77" s="218"/>
      <c r="G77" s="218"/>
      <c r="H77" s="218"/>
      <c r="I77" s="218">
        <f>D77*100/85</f>
        <v>0</v>
      </c>
      <c r="J77" s="8"/>
      <c r="K77" s="9"/>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 customHeight="1" hidden="1">
      <c r="A78" s="211"/>
      <c r="B78" s="216" t="s">
        <v>7</v>
      </c>
      <c r="C78" s="217"/>
      <c r="D78" s="218"/>
      <c r="E78" s="218"/>
      <c r="F78" s="218"/>
      <c r="G78" s="218"/>
      <c r="H78" s="218"/>
      <c r="I78" s="218">
        <f>D78*100/85</f>
        <v>0</v>
      </c>
      <c r="J78" s="8"/>
      <c r="K78" s="9"/>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 customHeight="1" hidden="1">
      <c r="A79" s="211"/>
      <c r="B79" s="216" t="s">
        <v>9</v>
      </c>
      <c r="C79" s="217"/>
      <c r="D79" s="218"/>
      <c r="E79" s="218"/>
      <c r="F79" s="218"/>
      <c r="G79" s="218"/>
      <c r="H79" s="218"/>
      <c r="I79" s="218">
        <f>D79*100/85</f>
        <v>0</v>
      </c>
      <c r="J79" s="8"/>
      <c r="K79" s="9"/>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 customHeight="1" hidden="1" thickBot="1">
      <c r="A80" s="211"/>
      <c r="B80" s="219" t="s">
        <v>10</v>
      </c>
      <c r="C80" s="220"/>
      <c r="D80" s="221">
        <f>SUM(D77:D79)</f>
        <v>0</v>
      </c>
      <c r="E80" s="221"/>
      <c r="F80" s="221"/>
      <c r="G80" s="221"/>
      <c r="H80" s="221"/>
      <c r="I80" s="221">
        <f>SUM(I77:I79)</f>
        <v>0</v>
      </c>
      <c r="J80" s="8"/>
      <c r="K80" s="9"/>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s="11" customFormat="1" ht="12" customHeight="1" hidden="1">
      <c r="A81" s="212"/>
      <c r="B81" s="211"/>
      <c r="C81" s="211"/>
      <c r="D81" s="211"/>
      <c r="E81" s="211"/>
      <c r="F81" s="211"/>
      <c r="G81" s="211"/>
      <c r="H81" s="211"/>
      <c r="I81" s="211"/>
      <c r="K81" s="6"/>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row>
    <row r="82" spans="1:39" s="11" customFormat="1" ht="12" customHeight="1" hidden="1">
      <c r="A82" s="212"/>
      <c r="B82" s="222" t="s">
        <v>39</v>
      </c>
      <c r="C82" s="211"/>
      <c r="D82" s="211"/>
      <c r="E82" s="211"/>
      <c r="F82" s="211"/>
      <c r="G82" s="211"/>
      <c r="H82" s="211"/>
      <c r="I82" s="211"/>
      <c r="K82" s="6"/>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row>
    <row r="83" spans="1:39" s="11" customFormat="1" ht="12" customHeight="1" hidden="1">
      <c r="A83" s="212"/>
      <c r="B83" s="223"/>
      <c r="C83" s="211"/>
      <c r="D83" s="211"/>
      <c r="E83" s="211"/>
      <c r="F83" s="211"/>
      <c r="G83" s="211"/>
      <c r="H83" s="211"/>
      <c r="I83" s="211"/>
      <c r="K83" s="6"/>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row>
    <row r="84" spans="1:39" s="11" customFormat="1" ht="12" customHeight="1">
      <c r="A84" s="212"/>
      <c r="B84" s="224"/>
      <c r="C84" s="224"/>
      <c r="D84" s="224"/>
      <c r="E84" s="224"/>
      <c r="F84" s="224"/>
      <c r="G84" s="224"/>
      <c r="H84" s="224"/>
      <c r="I84" s="224"/>
      <c r="K84" s="6"/>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row>
    <row r="85" spans="11:39" s="11" customFormat="1" ht="12" customHeight="1">
      <c r="K85" s="6"/>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row>
    <row r="86" spans="11:39" s="11" customFormat="1" ht="12" customHeight="1">
      <c r="K86" s="6"/>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row>
  </sheetData>
  <sheetProtection password="DCD0" sheet="1" objects="1" scenarios="1"/>
  <mergeCells count="16">
    <mergeCell ref="B74:I74"/>
    <mergeCell ref="B72:C72"/>
    <mergeCell ref="B25:C25"/>
    <mergeCell ref="B4:I4"/>
    <mergeCell ref="B37:C37"/>
    <mergeCell ref="B42:C42"/>
    <mergeCell ref="B58:C58"/>
    <mergeCell ref="B63:C63"/>
    <mergeCell ref="B6:C6"/>
    <mergeCell ref="B35:C35"/>
    <mergeCell ref="C2:D2"/>
    <mergeCell ref="B24:C24"/>
    <mergeCell ref="B61:C61"/>
    <mergeCell ref="B16:C16"/>
    <mergeCell ref="B32:C32"/>
    <mergeCell ref="B33:C33"/>
  </mergeCells>
  <printOptions horizontalCentered="1"/>
  <pageMargins left="0.7874015748031497" right="0.7" top="0.4724409448818898" bottom="0" header="0" footer="0"/>
  <pageSetup horizontalDpi="300" verticalDpi="300" orientation="landscape" paperSize="9" scale="59" r:id="rId2"/>
  <headerFooter alignWithMargins="0">
    <oddHeader>&amp;C&amp;8
    &amp;R
&amp;"Times New Roman,Normal"QUADRO 01</oddHeader>
  </headerFooter>
  <legacyDrawing r:id="rId1"/>
</worksheet>
</file>

<file path=xl/worksheets/sheet7.xml><?xml version="1.0" encoding="utf-8"?>
<worksheet xmlns="http://schemas.openxmlformats.org/spreadsheetml/2006/main" xmlns:r="http://schemas.openxmlformats.org/officeDocument/2006/relationships">
  <sheetPr codeName="Plan4"/>
  <dimension ref="A1:J57"/>
  <sheetViews>
    <sheetView showGridLines="0" showRowColHeaders="0" zoomScale="90" zoomScaleNormal="90" workbookViewId="0" topLeftCell="A1">
      <selection activeCell="A1" sqref="A1"/>
    </sheetView>
  </sheetViews>
  <sheetFormatPr defaultColWidth="9.140625" defaultRowHeight="12.75"/>
  <cols>
    <col min="1" max="1" width="2.421875" style="0" customWidth="1"/>
    <col min="2" max="2" width="12.7109375" style="0" customWidth="1"/>
    <col min="3" max="3" width="42.7109375" style="0" customWidth="1"/>
    <col min="4" max="9" width="23.7109375" style="0" customWidth="1"/>
    <col min="10" max="10" width="3.57421875" style="0" customWidth="1"/>
    <col min="11" max="16384" width="0" style="0" hidden="1" customWidth="1"/>
  </cols>
  <sheetData>
    <row r="1" spans="1:10" ht="7.5" customHeight="1">
      <c r="A1" s="57"/>
      <c r="B1" s="32"/>
      <c r="C1" s="32"/>
      <c r="D1" s="32"/>
      <c r="E1" s="32"/>
      <c r="F1" s="32"/>
      <c r="G1" s="32"/>
      <c r="H1" s="32"/>
      <c r="I1" s="32"/>
      <c r="J1" s="32"/>
    </row>
    <row r="2" spans="1:10" ht="12.75">
      <c r="A2" s="57"/>
      <c r="B2" s="396" t="s">
        <v>3</v>
      </c>
      <c r="C2" s="425" t="str">
        <f>COMANDOBLOQUEADO!S19</f>
        <v>ITATIBA</v>
      </c>
      <c r="D2" s="397"/>
      <c r="E2" s="425"/>
      <c r="F2" s="425"/>
      <c r="G2" s="397" t="s">
        <v>36</v>
      </c>
      <c r="H2" s="425" t="str">
        <f>COMANDOBLOQUEADO!U6</f>
        <v>1º TRIMESTRE</v>
      </c>
      <c r="I2" s="425" t="str">
        <f>COMANDOBLOQUEADO!Y6</f>
        <v>2001</v>
      </c>
      <c r="J2" s="32"/>
    </row>
    <row r="3" spans="1:10" ht="12.75">
      <c r="A3" s="57"/>
      <c r="B3" s="396"/>
      <c r="C3" s="425"/>
      <c r="D3" s="425"/>
      <c r="E3" s="425"/>
      <c r="F3" s="425"/>
      <c r="G3" s="425"/>
      <c r="H3" s="425"/>
      <c r="I3" s="425"/>
      <c r="J3" s="32"/>
    </row>
    <row r="4" spans="1:10" ht="12.75">
      <c r="A4" s="32"/>
      <c r="B4" s="56"/>
      <c r="C4" s="27"/>
      <c r="D4" s="27"/>
      <c r="E4" s="27"/>
      <c r="F4" s="27"/>
      <c r="G4" s="27"/>
      <c r="H4" s="27"/>
      <c r="I4" s="27"/>
      <c r="J4" s="32"/>
    </row>
    <row r="5" spans="1:10" ht="21" thickBot="1">
      <c r="A5" s="38"/>
      <c r="B5" s="409" t="s">
        <v>675</v>
      </c>
      <c r="C5" s="406"/>
      <c r="D5" s="406"/>
      <c r="E5" s="406"/>
      <c r="F5" s="406"/>
      <c r="G5" s="406"/>
      <c r="H5" s="406"/>
      <c r="I5" s="406"/>
      <c r="J5" s="32"/>
    </row>
    <row r="6" spans="1:10" ht="15" customHeight="1">
      <c r="A6" s="38"/>
      <c r="B6" s="402" t="s">
        <v>33</v>
      </c>
      <c r="C6" s="403"/>
      <c r="D6" s="394" t="s">
        <v>723</v>
      </c>
      <c r="E6" s="394" t="s">
        <v>724</v>
      </c>
      <c r="F6" s="394" t="s">
        <v>725</v>
      </c>
      <c r="G6" s="394" t="s">
        <v>726</v>
      </c>
      <c r="H6" s="394" t="s">
        <v>729</v>
      </c>
      <c r="I6" s="398" t="s">
        <v>674</v>
      </c>
      <c r="J6" s="32"/>
    </row>
    <row r="7" spans="1:10" ht="15" customHeight="1" thickBot="1">
      <c r="A7" s="38"/>
      <c r="B7" s="404"/>
      <c r="C7" s="405"/>
      <c r="D7" s="395"/>
      <c r="E7" s="395"/>
      <c r="F7" s="395"/>
      <c r="G7" s="395"/>
      <c r="H7" s="395"/>
      <c r="I7" s="399"/>
      <c r="J7" s="32"/>
    </row>
    <row r="8" spans="1:10" ht="13.5" customHeight="1" thickBot="1">
      <c r="A8" s="38"/>
      <c r="B8" s="140" t="s">
        <v>673</v>
      </c>
      <c r="C8" s="97" t="s">
        <v>701</v>
      </c>
      <c r="D8" s="82" t="s">
        <v>1</v>
      </c>
      <c r="E8" s="82" t="s">
        <v>1</v>
      </c>
      <c r="F8" s="82" t="s">
        <v>1</v>
      </c>
      <c r="G8" s="82" t="s">
        <v>1</v>
      </c>
      <c r="H8" s="82" t="s">
        <v>1</v>
      </c>
      <c r="I8" s="83" t="s">
        <v>1</v>
      </c>
      <c r="J8" s="32"/>
    </row>
    <row r="9" spans="1:10" ht="13.5" customHeight="1">
      <c r="A9" s="38"/>
      <c r="B9" s="232" t="s">
        <v>915</v>
      </c>
      <c r="C9" s="84" t="s">
        <v>23</v>
      </c>
      <c r="D9" s="85">
        <v>193981.65</v>
      </c>
      <c r="E9" s="85"/>
      <c r="F9" s="85"/>
      <c r="G9" s="85"/>
      <c r="H9" s="206">
        <f>SUM(D9:G9)</f>
        <v>193981.65</v>
      </c>
      <c r="I9" s="86">
        <v>157548.61</v>
      </c>
      <c r="J9" s="32"/>
    </row>
    <row r="10" spans="1:10" ht="13.5" customHeight="1">
      <c r="A10" s="38"/>
      <c r="B10" s="233" t="s">
        <v>916</v>
      </c>
      <c r="C10" s="84" t="s">
        <v>24</v>
      </c>
      <c r="D10" s="85">
        <v>55380.15</v>
      </c>
      <c r="E10" s="85"/>
      <c r="F10" s="85"/>
      <c r="G10" s="85"/>
      <c r="H10" s="206">
        <f aca="true" t="shared" si="0" ref="H10:H26">SUM(D10:G10)</f>
        <v>55380.15</v>
      </c>
      <c r="I10" s="393">
        <v>38722.52</v>
      </c>
      <c r="J10" s="32"/>
    </row>
    <row r="11" spans="1:10" ht="13.5" customHeight="1">
      <c r="A11" s="38"/>
      <c r="B11" s="233" t="s">
        <v>932</v>
      </c>
      <c r="C11" s="84" t="s">
        <v>25</v>
      </c>
      <c r="D11" s="85">
        <v>85632.04</v>
      </c>
      <c r="E11" s="85"/>
      <c r="F11" s="85"/>
      <c r="G11" s="85"/>
      <c r="H11" s="206">
        <f t="shared" si="0"/>
        <v>85632.04</v>
      </c>
      <c r="I11" s="393">
        <v>70434.28</v>
      </c>
      <c r="J11" s="32"/>
    </row>
    <row r="12" spans="1:10" ht="13.5" customHeight="1">
      <c r="A12" s="38"/>
      <c r="B12" s="233" t="s">
        <v>917</v>
      </c>
      <c r="C12" s="84" t="s">
        <v>26</v>
      </c>
      <c r="D12" s="85">
        <v>0</v>
      </c>
      <c r="E12" s="85"/>
      <c r="F12" s="85"/>
      <c r="G12" s="85"/>
      <c r="H12" s="206">
        <f t="shared" si="0"/>
        <v>0</v>
      </c>
      <c r="I12" s="393">
        <v>0</v>
      </c>
      <c r="J12" s="32"/>
    </row>
    <row r="13" spans="1:10" ht="13.5" customHeight="1">
      <c r="A13" s="38"/>
      <c r="B13" s="233" t="s">
        <v>918</v>
      </c>
      <c r="C13" s="84" t="s">
        <v>27</v>
      </c>
      <c r="D13" s="85">
        <v>36132.94</v>
      </c>
      <c r="E13" s="85"/>
      <c r="F13" s="85"/>
      <c r="G13" s="85"/>
      <c r="H13" s="206">
        <f t="shared" si="0"/>
        <v>36132.94</v>
      </c>
      <c r="I13" s="393">
        <v>16404.49</v>
      </c>
      <c r="J13" s="32"/>
    </row>
    <row r="14" spans="1:10" ht="13.5" customHeight="1">
      <c r="A14" s="38"/>
      <c r="B14" s="233" t="s">
        <v>921</v>
      </c>
      <c r="C14" s="106" t="s">
        <v>813</v>
      </c>
      <c r="D14" s="85">
        <v>858745.62</v>
      </c>
      <c r="E14" s="85"/>
      <c r="F14" s="85"/>
      <c r="G14" s="85"/>
      <c r="H14" s="206">
        <f t="shared" si="0"/>
        <v>858745.62</v>
      </c>
      <c r="I14" s="393">
        <v>858745.62</v>
      </c>
      <c r="J14" s="32"/>
    </row>
    <row r="15" spans="1:10" ht="13.5" customHeight="1">
      <c r="A15" s="38"/>
      <c r="B15" s="233" t="s">
        <v>922</v>
      </c>
      <c r="C15" s="84" t="s">
        <v>28</v>
      </c>
      <c r="D15" s="85">
        <v>0</v>
      </c>
      <c r="E15" s="85"/>
      <c r="F15" s="85"/>
      <c r="G15" s="85"/>
      <c r="H15" s="206">
        <f t="shared" si="0"/>
        <v>0</v>
      </c>
      <c r="I15" s="393">
        <v>0</v>
      </c>
      <c r="J15" s="32"/>
    </row>
    <row r="16" spans="1:10" ht="13.5" customHeight="1">
      <c r="A16" s="38"/>
      <c r="B16" s="233" t="s">
        <v>922</v>
      </c>
      <c r="C16" s="84" t="s">
        <v>29</v>
      </c>
      <c r="D16" s="85">
        <v>0</v>
      </c>
      <c r="E16" s="85"/>
      <c r="F16" s="85"/>
      <c r="G16" s="85"/>
      <c r="H16" s="206">
        <f t="shared" si="0"/>
        <v>0</v>
      </c>
      <c r="I16" s="393">
        <v>0</v>
      </c>
      <c r="J16" s="32"/>
    </row>
    <row r="17" spans="1:10" ht="13.5" customHeight="1">
      <c r="A17" s="38"/>
      <c r="B17" s="233" t="s">
        <v>922</v>
      </c>
      <c r="C17" s="84" t="s">
        <v>30</v>
      </c>
      <c r="D17" s="85">
        <v>0</v>
      </c>
      <c r="E17" s="85"/>
      <c r="F17" s="85"/>
      <c r="G17" s="85"/>
      <c r="H17" s="206">
        <f t="shared" si="0"/>
        <v>0</v>
      </c>
      <c r="I17" s="393">
        <v>0</v>
      </c>
      <c r="J17" s="32"/>
    </row>
    <row r="18" spans="1:10" ht="13.5" customHeight="1">
      <c r="A18" s="38"/>
      <c r="B18" s="233" t="s">
        <v>922</v>
      </c>
      <c r="C18" s="84" t="s">
        <v>730</v>
      </c>
      <c r="D18" s="85">
        <v>0</v>
      </c>
      <c r="E18" s="85"/>
      <c r="F18" s="85"/>
      <c r="G18" s="85"/>
      <c r="H18" s="206">
        <f t="shared" si="0"/>
        <v>0</v>
      </c>
      <c r="I18" s="393">
        <v>0</v>
      </c>
      <c r="J18" s="32"/>
    </row>
    <row r="19" spans="1:10" ht="13.5" customHeight="1">
      <c r="A19" s="38"/>
      <c r="B19" s="233" t="s">
        <v>922</v>
      </c>
      <c r="C19" s="84" t="s">
        <v>31</v>
      </c>
      <c r="D19" s="85">
        <v>0</v>
      </c>
      <c r="E19" s="85"/>
      <c r="F19" s="85"/>
      <c r="G19" s="85"/>
      <c r="H19" s="206">
        <f t="shared" si="0"/>
        <v>0</v>
      </c>
      <c r="I19" s="393">
        <v>0</v>
      </c>
      <c r="J19" s="32"/>
    </row>
    <row r="20" spans="1:10" ht="13.5" customHeight="1">
      <c r="A20" s="38"/>
      <c r="B20" s="233" t="s">
        <v>923</v>
      </c>
      <c r="C20" s="84" t="s">
        <v>32</v>
      </c>
      <c r="D20" s="85">
        <v>0</v>
      </c>
      <c r="E20" s="85"/>
      <c r="F20" s="85"/>
      <c r="G20" s="85"/>
      <c r="H20" s="206">
        <f t="shared" si="0"/>
        <v>0</v>
      </c>
      <c r="I20" s="393">
        <v>0</v>
      </c>
      <c r="J20" s="32"/>
    </row>
    <row r="21" spans="1:10" ht="13.5" customHeight="1">
      <c r="A21" s="38"/>
      <c r="B21" s="233" t="s">
        <v>933</v>
      </c>
      <c r="C21" s="84" t="s">
        <v>101</v>
      </c>
      <c r="D21" s="85">
        <v>66168.92</v>
      </c>
      <c r="E21" s="85"/>
      <c r="F21" s="85"/>
      <c r="G21" s="85"/>
      <c r="H21" s="206">
        <f t="shared" si="0"/>
        <v>66168.92</v>
      </c>
      <c r="I21" s="393">
        <v>2520</v>
      </c>
      <c r="J21" s="32"/>
    </row>
    <row r="22" spans="1:10" ht="13.5" customHeight="1">
      <c r="A22" s="38"/>
      <c r="B22" s="233" t="s">
        <v>919</v>
      </c>
      <c r="C22" s="90" t="s">
        <v>920</v>
      </c>
      <c r="D22" s="85">
        <v>0</v>
      </c>
      <c r="E22" s="85"/>
      <c r="F22" s="85"/>
      <c r="G22" s="85"/>
      <c r="H22" s="206">
        <f t="shared" si="0"/>
        <v>0</v>
      </c>
      <c r="I22" s="393">
        <v>0</v>
      </c>
      <c r="J22" s="32"/>
    </row>
    <row r="23" spans="1:10" ht="13.5" customHeight="1">
      <c r="A23" s="38"/>
      <c r="B23" s="233" t="s">
        <v>924</v>
      </c>
      <c r="C23" s="90" t="s">
        <v>931</v>
      </c>
      <c r="D23" s="85">
        <v>70000</v>
      </c>
      <c r="E23" s="85"/>
      <c r="F23" s="85"/>
      <c r="G23" s="85"/>
      <c r="H23" s="206">
        <f t="shared" si="0"/>
        <v>70000</v>
      </c>
      <c r="I23" s="393">
        <v>70000</v>
      </c>
      <c r="J23" s="32"/>
    </row>
    <row r="24" spans="1:10" ht="13.5" customHeight="1">
      <c r="A24" s="38"/>
      <c r="B24" s="233" t="s">
        <v>925</v>
      </c>
      <c r="C24" s="90" t="s">
        <v>928</v>
      </c>
      <c r="D24" s="85">
        <v>0</v>
      </c>
      <c r="E24" s="85"/>
      <c r="F24" s="85"/>
      <c r="G24" s="85"/>
      <c r="H24" s="206">
        <f t="shared" si="0"/>
        <v>0</v>
      </c>
      <c r="I24" s="393">
        <v>0</v>
      </c>
      <c r="J24" s="32"/>
    </row>
    <row r="25" spans="1:10" ht="13.5" customHeight="1">
      <c r="A25" s="38"/>
      <c r="B25" s="233" t="s">
        <v>926</v>
      </c>
      <c r="C25" s="90" t="s">
        <v>929</v>
      </c>
      <c r="D25" s="85">
        <v>0</v>
      </c>
      <c r="E25" s="85"/>
      <c r="F25" s="85"/>
      <c r="G25" s="85"/>
      <c r="H25" s="206">
        <f t="shared" si="0"/>
        <v>0</v>
      </c>
      <c r="I25" s="393">
        <v>0</v>
      </c>
      <c r="J25" s="32"/>
    </row>
    <row r="26" spans="1:10" ht="13.5" customHeight="1" thickBot="1">
      <c r="A26" s="38"/>
      <c r="B26" s="233" t="s">
        <v>927</v>
      </c>
      <c r="C26" s="90" t="s">
        <v>930</v>
      </c>
      <c r="D26" s="85">
        <v>0</v>
      </c>
      <c r="E26" s="85"/>
      <c r="F26" s="85"/>
      <c r="G26" s="85"/>
      <c r="H26" s="206">
        <f t="shared" si="0"/>
        <v>0</v>
      </c>
      <c r="I26" s="393">
        <v>0</v>
      </c>
      <c r="J26" s="32"/>
    </row>
    <row r="27" spans="1:10" ht="13.5" customHeight="1" thickBot="1">
      <c r="A27" s="38"/>
      <c r="B27" s="89"/>
      <c r="C27" s="229" t="s">
        <v>676</v>
      </c>
      <c r="D27" s="227">
        <f aca="true" t="shared" si="1" ref="D27:I27">SUM(D9:D26)</f>
        <v>1366041.3199999998</v>
      </c>
      <c r="E27" s="227">
        <f t="shared" si="1"/>
        <v>0</v>
      </c>
      <c r="F27" s="227">
        <f t="shared" si="1"/>
        <v>0</v>
      </c>
      <c r="G27" s="227">
        <f t="shared" si="1"/>
        <v>0</v>
      </c>
      <c r="H27" s="227">
        <f t="shared" si="1"/>
        <v>1366041.3199999998</v>
      </c>
      <c r="I27" s="114">
        <f t="shared" si="1"/>
        <v>1214375.52</v>
      </c>
      <c r="J27" s="32"/>
    </row>
    <row r="28" spans="1:10" ht="13.5" customHeight="1" thickBot="1">
      <c r="A28" s="38"/>
      <c r="B28" s="80" t="s">
        <v>673</v>
      </c>
      <c r="C28" s="89" t="s">
        <v>703</v>
      </c>
      <c r="D28" s="82" t="s">
        <v>1</v>
      </c>
      <c r="E28" s="82" t="s">
        <v>1</v>
      </c>
      <c r="F28" s="82" t="s">
        <v>1</v>
      </c>
      <c r="G28" s="82" t="s">
        <v>1</v>
      </c>
      <c r="H28" s="82" t="s">
        <v>1</v>
      </c>
      <c r="I28" s="83" t="s">
        <v>1</v>
      </c>
      <c r="J28" s="32"/>
    </row>
    <row r="29" spans="1:10" ht="13.5" customHeight="1">
      <c r="A29" s="38"/>
      <c r="B29" s="235" t="s">
        <v>934</v>
      </c>
      <c r="C29" s="84" t="s">
        <v>23</v>
      </c>
      <c r="D29" s="85">
        <v>48203.56</v>
      </c>
      <c r="E29" s="85"/>
      <c r="F29" s="85"/>
      <c r="G29" s="85"/>
      <c r="H29" s="206">
        <f>SUM(D29:G29)</f>
        <v>48203.56</v>
      </c>
      <c r="I29" s="86">
        <v>31990.49</v>
      </c>
      <c r="J29" s="32"/>
    </row>
    <row r="30" spans="1:10" ht="13.5" customHeight="1">
      <c r="A30" s="38"/>
      <c r="B30" s="233" t="s">
        <v>935</v>
      </c>
      <c r="C30" s="84" t="s">
        <v>24</v>
      </c>
      <c r="D30" s="85">
        <v>14242.42</v>
      </c>
      <c r="E30" s="85"/>
      <c r="F30" s="85"/>
      <c r="G30" s="85"/>
      <c r="H30" s="206">
        <f aca="true" t="shared" si="2" ref="H30:H39">SUM(D30:G30)</f>
        <v>14242.42</v>
      </c>
      <c r="I30" s="86">
        <v>5867.49</v>
      </c>
      <c r="J30" s="32"/>
    </row>
    <row r="31" spans="1:10" ht="13.5" customHeight="1">
      <c r="A31" s="38"/>
      <c r="B31" s="233" t="s">
        <v>936</v>
      </c>
      <c r="C31" s="84" t="s">
        <v>25</v>
      </c>
      <c r="D31" s="85">
        <v>0</v>
      </c>
      <c r="E31" s="85"/>
      <c r="F31" s="85"/>
      <c r="G31" s="85"/>
      <c r="H31" s="206">
        <f t="shared" si="2"/>
        <v>0</v>
      </c>
      <c r="I31" s="86">
        <v>0</v>
      </c>
      <c r="J31" s="32"/>
    </row>
    <row r="32" spans="1:10" ht="13.5" customHeight="1">
      <c r="A32" s="38"/>
      <c r="B32" s="233" t="s">
        <v>937</v>
      </c>
      <c r="C32" s="84" t="s">
        <v>26</v>
      </c>
      <c r="D32" s="85">
        <v>644.7</v>
      </c>
      <c r="E32" s="85"/>
      <c r="F32" s="85"/>
      <c r="G32" s="85"/>
      <c r="H32" s="206">
        <f t="shared" si="2"/>
        <v>644.7</v>
      </c>
      <c r="I32" s="86">
        <v>644.7</v>
      </c>
      <c r="J32" s="32"/>
    </row>
    <row r="33" spans="1:10" ht="13.5" customHeight="1">
      <c r="A33" s="38"/>
      <c r="B33" s="233" t="s">
        <v>938</v>
      </c>
      <c r="C33" s="84" t="s">
        <v>27</v>
      </c>
      <c r="D33" s="85">
        <v>223.2</v>
      </c>
      <c r="E33" s="85"/>
      <c r="F33" s="85"/>
      <c r="G33" s="85"/>
      <c r="H33" s="206">
        <f t="shared" si="2"/>
        <v>223.2</v>
      </c>
      <c r="I33" s="86">
        <v>223.2</v>
      </c>
      <c r="J33" s="32"/>
    </row>
    <row r="34" spans="1:10" ht="13.5" customHeight="1">
      <c r="A34" s="38"/>
      <c r="B34" s="233" t="s">
        <v>922</v>
      </c>
      <c r="C34" s="84" t="s">
        <v>682</v>
      </c>
      <c r="D34" s="85">
        <v>0</v>
      </c>
      <c r="E34" s="85"/>
      <c r="F34" s="85"/>
      <c r="G34" s="85"/>
      <c r="H34" s="206">
        <f t="shared" si="2"/>
        <v>0</v>
      </c>
      <c r="I34" s="393">
        <v>0</v>
      </c>
      <c r="J34" s="32"/>
    </row>
    <row r="35" spans="1:10" ht="13.5" customHeight="1">
      <c r="A35" s="38"/>
      <c r="B35" s="233" t="s">
        <v>922</v>
      </c>
      <c r="C35" s="84" t="s">
        <v>31</v>
      </c>
      <c r="D35" s="85">
        <v>0</v>
      </c>
      <c r="E35" s="85"/>
      <c r="F35" s="85"/>
      <c r="G35" s="85"/>
      <c r="H35" s="206">
        <f t="shared" si="2"/>
        <v>0</v>
      </c>
      <c r="I35" s="393">
        <v>0</v>
      </c>
      <c r="J35" s="32"/>
    </row>
    <row r="36" spans="1:10" ht="13.5" customHeight="1">
      <c r="A36" s="38"/>
      <c r="B36" s="233" t="s">
        <v>922</v>
      </c>
      <c r="C36" s="84" t="s">
        <v>32</v>
      </c>
      <c r="D36" s="85">
        <v>0</v>
      </c>
      <c r="E36" s="85"/>
      <c r="F36" s="85"/>
      <c r="G36" s="85"/>
      <c r="H36" s="206">
        <f t="shared" si="2"/>
        <v>0</v>
      </c>
      <c r="I36" s="393">
        <v>0</v>
      </c>
      <c r="J36" s="32"/>
    </row>
    <row r="37" spans="1:10" ht="13.5" customHeight="1">
      <c r="A37" s="38"/>
      <c r="B37" s="234" t="s">
        <v>939</v>
      </c>
      <c r="C37" s="84" t="s">
        <v>101</v>
      </c>
      <c r="D37" s="85">
        <v>0</v>
      </c>
      <c r="E37" s="85"/>
      <c r="F37" s="85"/>
      <c r="G37" s="85"/>
      <c r="H37" s="206">
        <f t="shared" si="2"/>
        <v>0</v>
      </c>
      <c r="I37" s="393">
        <v>0</v>
      </c>
      <c r="J37" s="32"/>
    </row>
    <row r="38" spans="1:10" ht="13.5" customHeight="1">
      <c r="A38" s="38"/>
      <c r="B38" s="234"/>
      <c r="C38" s="90" t="s">
        <v>914</v>
      </c>
      <c r="D38" s="85"/>
      <c r="E38" s="85"/>
      <c r="F38" s="85"/>
      <c r="G38" s="85"/>
      <c r="H38" s="206">
        <f t="shared" si="2"/>
        <v>0</v>
      </c>
      <c r="I38" s="393">
        <v>0</v>
      </c>
      <c r="J38" s="32"/>
    </row>
    <row r="39" spans="1:10" ht="13.5" customHeight="1" thickBot="1">
      <c r="A39" s="38"/>
      <c r="B39" s="234"/>
      <c r="C39" s="102"/>
      <c r="D39" s="85"/>
      <c r="E39" s="85"/>
      <c r="F39" s="85"/>
      <c r="G39" s="85"/>
      <c r="H39" s="206">
        <f t="shared" si="2"/>
        <v>0</v>
      </c>
      <c r="I39" s="393">
        <v>0</v>
      </c>
      <c r="J39" s="32"/>
    </row>
    <row r="40" spans="1:10" ht="13.5" customHeight="1" thickBot="1">
      <c r="A40" s="38"/>
      <c r="B40" s="230"/>
      <c r="C40" s="97" t="s">
        <v>676</v>
      </c>
      <c r="D40" s="100">
        <f aca="true" t="shared" si="3" ref="D40:I40">SUM(D29:D39)</f>
        <v>63313.87999999999</v>
      </c>
      <c r="E40" s="100">
        <f t="shared" si="3"/>
        <v>0</v>
      </c>
      <c r="F40" s="100">
        <f t="shared" si="3"/>
        <v>0</v>
      </c>
      <c r="G40" s="100">
        <f t="shared" si="3"/>
        <v>0</v>
      </c>
      <c r="H40" s="100">
        <f t="shared" si="3"/>
        <v>63313.87999999999</v>
      </c>
      <c r="I40" s="101">
        <f t="shared" si="3"/>
        <v>38725.88</v>
      </c>
      <c r="J40" s="32"/>
    </row>
    <row r="41" spans="1:10" ht="13.5" customHeight="1" thickBot="1">
      <c r="A41" s="38"/>
      <c r="B41" s="140" t="s">
        <v>673</v>
      </c>
      <c r="C41" s="97" t="s">
        <v>731</v>
      </c>
      <c r="D41" s="82" t="s">
        <v>1</v>
      </c>
      <c r="E41" s="82" t="s">
        <v>1</v>
      </c>
      <c r="F41" s="82" t="s">
        <v>1</v>
      </c>
      <c r="G41" s="82" t="s">
        <v>1</v>
      </c>
      <c r="H41" s="82" t="s">
        <v>1</v>
      </c>
      <c r="I41" s="83" t="s">
        <v>1</v>
      </c>
      <c r="J41" s="32"/>
    </row>
    <row r="42" spans="1:10" ht="13.5" customHeight="1">
      <c r="A42" s="38"/>
      <c r="B42" s="233" t="s">
        <v>922</v>
      </c>
      <c r="C42" s="84" t="s">
        <v>23</v>
      </c>
      <c r="D42" s="85"/>
      <c r="E42" s="85"/>
      <c r="F42" s="85"/>
      <c r="G42" s="85"/>
      <c r="H42" s="206">
        <f aca="true" t="shared" si="4" ref="H42:H48">SUM(D42:G42)</f>
        <v>0</v>
      </c>
      <c r="I42" s="393"/>
      <c r="J42" s="32"/>
    </row>
    <row r="43" spans="1:10" ht="13.5" customHeight="1">
      <c r="A43" s="38"/>
      <c r="B43" s="233" t="s">
        <v>922</v>
      </c>
      <c r="C43" s="84" t="s">
        <v>24</v>
      </c>
      <c r="D43" s="85"/>
      <c r="E43" s="85"/>
      <c r="F43" s="85"/>
      <c r="G43" s="85"/>
      <c r="H43" s="206">
        <f t="shared" si="4"/>
        <v>0</v>
      </c>
      <c r="I43" s="393"/>
      <c r="J43" s="32"/>
    </row>
    <row r="44" spans="1:10" ht="13.5" customHeight="1">
      <c r="A44" s="38"/>
      <c r="B44" s="234" t="s">
        <v>922</v>
      </c>
      <c r="C44" s="84" t="s">
        <v>25</v>
      </c>
      <c r="D44" s="85"/>
      <c r="E44" s="85"/>
      <c r="F44" s="85"/>
      <c r="G44" s="85"/>
      <c r="H44" s="206">
        <f t="shared" si="4"/>
        <v>0</v>
      </c>
      <c r="I44" s="393"/>
      <c r="J44" s="32"/>
    </row>
    <row r="45" spans="1:10" ht="13.5" customHeight="1">
      <c r="A45" s="38"/>
      <c r="B45" s="234" t="s">
        <v>922</v>
      </c>
      <c r="C45" s="84" t="s">
        <v>26</v>
      </c>
      <c r="D45" s="85"/>
      <c r="E45" s="85"/>
      <c r="F45" s="85"/>
      <c r="G45" s="85"/>
      <c r="H45" s="206">
        <f t="shared" si="4"/>
        <v>0</v>
      </c>
      <c r="I45" s="393"/>
      <c r="J45" s="32"/>
    </row>
    <row r="46" spans="1:10" ht="13.5" customHeight="1">
      <c r="A46" s="38"/>
      <c r="B46" s="234" t="s">
        <v>922</v>
      </c>
      <c r="C46" s="84" t="s">
        <v>27</v>
      </c>
      <c r="D46" s="85"/>
      <c r="E46" s="85"/>
      <c r="F46" s="85"/>
      <c r="G46" s="85"/>
      <c r="H46" s="206">
        <f t="shared" si="4"/>
        <v>0</v>
      </c>
      <c r="I46" s="393"/>
      <c r="J46" s="32"/>
    </row>
    <row r="47" spans="1:10" ht="13.5" customHeight="1">
      <c r="A47" s="38"/>
      <c r="B47" s="233" t="s">
        <v>922</v>
      </c>
      <c r="C47" s="84" t="s">
        <v>678</v>
      </c>
      <c r="D47" s="85"/>
      <c r="E47" s="85"/>
      <c r="F47" s="85"/>
      <c r="G47" s="85"/>
      <c r="H47" s="206">
        <f t="shared" si="4"/>
        <v>0</v>
      </c>
      <c r="I47" s="393"/>
      <c r="J47" s="32"/>
    </row>
    <row r="48" spans="1:10" ht="13.5" customHeight="1" thickBot="1">
      <c r="A48" s="38"/>
      <c r="B48" s="233"/>
      <c r="C48" s="90"/>
      <c r="D48" s="85"/>
      <c r="E48" s="85"/>
      <c r="F48" s="85"/>
      <c r="G48" s="85"/>
      <c r="H48" s="206">
        <f t="shared" si="4"/>
        <v>0</v>
      </c>
      <c r="I48" s="393"/>
      <c r="J48" s="32"/>
    </row>
    <row r="49" spans="1:10" ht="13.5" customHeight="1" thickBot="1">
      <c r="A49" s="38"/>
      <c r="B49" s="230"/>
      <c r="C49" s="97" t="s">
        <v>676</v>
      </c>
      <c r="D49" s="100">
        <f aca="true" t="shared" si="5" ref="D49:I49">SUM(D42:D48)</f>
        <v>0</v>
      </c>
      <c r="E49" s="100">
        <f t="shared" si="5"/>
        <v>0</v>
      </c>
      <c r="F49" s="100">
        <f t="shared" si="5"/>
        <v>0</v>
      </c>
      <c r="G49" s="100">
        <f t="shared" si="5"/>
        <v>0</v>
      </c>
      <c r="H49" s="100">
        <f t="shared" si="5"/>
        <v>0</v>
      </c>
      <c r="I49" s="101">
        <f t="shared" si="5"/>
        <v>0</v>
      </c>
      <c r="J49" s="32"/>
    </row>
    <row r="50" spans="1:10" ht="21.75" customHeight="1" thickBot="1">
      <c r="A50" s="55"/>
      <c r="B50" s="407" t="s">
        <v>702</v>
      </c>
      <c r="C50" s="408"/>
      <c r="D50" s="104">
        <f aca="true" t="shared" si="6" ref="D50:I50">D27+D40+D49</f>
        <v>1429355.1999999997</v>
      </c>
      <c r="E50" s="104">
        <f t="shared" si="6"/>
        <v>0</v>
      </c>
      <c r="F50" s="104">
        <f t="shared" si="6"/>
        <v>0</v>
      </c>
      <c r="G50" s="104">
        <f t="shared" si="6"/>
        <v>0</v>
      </c>
      <c r="H50" s="104">
        <f t="shared" si="6"/>
        <v>1429355.1999999997</v>
      </c>
      <c r="I50" s="105">
        <f t="shared" si="6"/>
        <v>1253101.4</v>
      </c>
      <c r="J50" s="32"/>
    </row>
    <row r="51" spans="1:10" ht="17.25" customHeight="1">
      <c r="A51" s="55"/>
      <c r="B51" s="93" t="s">
        <v>899</v>
      </c>
      <c r="C51" s="94"/>
      <c r="D51" s="85">
        <v>64630.92</v>
      </c>
      <c r="E51" s="85"/>
      <c r="F51" s="85"/>
      <c r="G51" s="85"/>
      <c r="H51" s="206">
        <f>SUM(D51:G51)</f>
        <v>64630.92</v>
      </c>
      <c r="I51" s="393">
        <v>64630.92</v>
      </c>
      <c r="J51" s="32"/>
    </row>
    <row r="52" spans="1:10" ht="17.25" customHeight="1">
      <c r="A52" s="55"/>
      <c r="B52" s="95" t="s">
        <v>897</v>
      </c>
      <c r="C52" s="96"/>
      <c r="D52" s="85">
        <v>0</v>
      </c>
      <c r="E52" s="85"/>
      <c r="F52" s="85"/>
      <c r="G52" s="85"/>
      <c r="H52" s="206">
        <f>SUM(D52:G52)</f>
        <v>0</v>
      </c>
      <c r="I52" s="393"/>
      <c r="J52" s="32"/>
    </row>
    <row r="53" spans="1:10" ht="17.25" customHeight="1" thickBot="1">
      <c r="A53" s="55"/>
      <c r="B53" s="95" t="s">
        <v>900</v>
      </c>
      <c r="C53" s="96"/>
      <c r="D53" s="85">
        <v>0</v>
      </c>
      <c r="E53" s="85"/>
      <c r="F53" s="85"/>
      <c r="G53" s="85"/>
      <c r="H53" s="206">
        <f>SUM(D53:G53)</f>
        <v>0</v>
      </c>
      <c r="I53" s="393"/>
      <c r="J53" s="32"/>
    </row>
    <row r="54" spans="1:10" ht="21.75" customHeight="1" thickBot="1">
      <c r="A54" s="55"/>
      <c r="B54" s="407" t="s">
        <v>821</v>
      </c>
      <c r="C54" s="400"/>
      <c r="D54" s="104">
        <f aca="true" t="shared" si="7" ref="D54:I54">D50-D51-D52-D53</f>
        <v>1364724.2799999998</v>
      </c>
      <c r="E54" s="104">
        <f t="shared" si="7"/>
        <v>0</v>
      </c>
      <c r="F54" s="104">
        <f t="shared" si="7"/>
        <v>0</v>
      </c>
      <c r="G54" s="104">
        <f t="shared" si="7"/>
        <v>0</v>
      </c>
      <c r="H54" s="104">
        <f t="shared" si="7"/>
        <v>1364724.2799999998</v>
      </c>
      <c r="I54" s="105">
        <f t="shared" si="7"/>
        <v>1188470.48</v>
      </c>
      <c r="J54" s="32"/>
    </row>
    <row r="55" spans="1:10" ht="15">
      <c r="A55" s="55"/>
      <c r="B55" s="106"/>
      <c r="C55" s="106"/>
      <c r="D55" s="231"/>
      <c r="E55" s="231"/>
      <c r="F55" s="231"/>
      <c r="G55" s="231"/>
      <c r="H55" s="231"/>
      <c r="I55" s="231"/>
      <c r="J55" s="32"/>
    </row>
    <row r="56" spans="1:10" ht="12.75">
      <c r="A56" s="32"/>
      <c r="B56" s="32"/>
      <c r="C56" s="32"/>
      <c r="D56" s="32"/>
      <c r="E56" s="32"/>
      <c r="F56" s="32"/>
      <c r="G56" s="32"/>
      <c r="H56" s="32"/>
      <c r="I56" s="32"/>
      <c r="J56" s="32"/>
    </row>
    <row r="57" spans="1:10" ht="12.75">
      <c r="A57" s="32"/>
      <c r="B57" s="32"/>
      <c r="C57" s="32"/>
      <c r="D57" s="32"/>
      <c r="E57" s="32"/>
      <c r="F57" s="32"/>
      <c r="G57" s="32"/>
      <c r="H57" s="32"/>
      <c r="I57" s="32"/>
      <c r="J57" s="32"/>
    </row>
  </sheetData>
  <sheetProtection password="DCD0" sheet="1" objects="1" scenarios="1"/>
  <mergeCells count="18">
    <mergeCell ref="H2:H3"/>
    <mergeCell ref="E2:E3"/>
    <mergeCell ref="F2:F3"/>
    <mergeCell ref="B54:C54"/>
    <mergeCell ref="E6:E7"/>
    <mergeCell ref="F6:F7"/>
    <mergeCell ref="G6:G7"/>
    <mergeCell ref="G2:G3"/>
    <mergeCell ref="I2:I3"/>
    <mergeCell ref="B5:I5"/>
    <mergeCell ref="B50:C50"/>
    <mergeCell ref="B6:C7"/>
    <mergeCell ref="D6:D7"/>
    <mergeCell ref="H6:H7"/>
    <mergeCell ref="B2:B3"/>
    <mergeCell ref="C2:C3"/>
    <mergeCell ref="D2:D3"/>
    <mergeCell ref="I6:I7"/>
  </mergeCells>
  <printOptions/>
  <pageMargins left="0.7086614173228347" right="0.1968503937007874" top="0.5511811023622047" bottom="0.3937007874015748" header="0.4" footer="0.1968503937007874"/>
  <pageSetup horizontalDpi="300" verticalDpi="300" orientation="landscape" paperSize="9" scale="66" r:id="rId2"/>
  <headerFooter alignWithMargins="0">
    <oddHeader>&amp;R&amp;"Times New Roman,Normal"QUADRO  02&amp;"Arial,Normal"
</oddHeader>
  </headerFooter>
  <legacyDrawing r:id="rId1"/>
</worksheet>
</file>

<file path=xl/worksheets/sheet8.xml><?xml version="1.0" encoding="utf-8"?>
<worksheet xmlns="http://schemas.openxmlformats.org/spreadsheetml/2006/main" xmlns:r="http://schemas.openxmlformats.org/officeDocument/2006/relationships">
  <sheetPr codeName="Plan3">
    <pageSetUpPr fitToPage="1"/>
  </sheetPr>
  <dimension ref="A2:I57"/>
  <sheetViews>
    <sheetView showGridLines="0" showRowColHeaders="0" zoomScale="87" zoomScaleNormal="87" workbookViewId="0" topLeftCell="A1">
      <selection activeCell="A6" sqref="A6"/>
    </sheetView>
  </sheetViews>
  <sheetFormatPr defaultColWidth="9.140625" defaultRowHeight="12.75"/>
  <cols>
    <col min="1" max="1" width="0.71875" style="32" customWidth="1"/>
    <col min="2" max="2" width="12.7109375" style="32" customWidth="1"/>
    <col min="3" max="3" width="42.7109375" style="32" customWidth="1"/>
    <col min="4" max="9" width="23.7109375" style="32" customWidth="1"/>
    <col min="10" max="10" width="9.140625" style="32" customWidth="1"/>
    <col min="11" max="16384" width="0" style="32" hidden="1" customWidth="1"/>
  </cols>
  <sheetData>
    <row r="2" spans="1:9" ht="12.75" customHeight="1">
      <c r="A2" s="57"/>
      <c r="B2" s="457" t="s">
        <v>3</v>
      </c>
      <c r="C2" s="427" t="str">
        <f>COMANDOBLOQUEADO!S19</f>
        <v>ITATIBA</v>
      </c>
      <c r="D2" s="458"/>
      <c r="E2" s="427"/>
      <c r="F2" s="427"/>
      <c r="G2" s="458" t="s">
        <v>36</v>
      </c>
      <c r="H2" s="427" t="str">
        <f>COMANDOBLOQUEADO!U6</f>
        <v>1º TRIMESTRE</v>
      </c>
      <c r="I2" s="427" t="str">
        <f>COMANDOBLOQUEADO!Y6</f>
        <v>2001</v>
      </c>
    </row>
    <row r="3" spans="1:9" ht="13.5" customHeight="1">
      <c r="A3" s="57"/>
      <c r="B3" s="457"/>
      <c r="C3" s="427"/>
      <c r="D3" s="427"/>
      <c r="E3" s="427"/>
      <c r="F3" s="427"/>
      <c r="G3" s="427"/>
      <c r="H3" s="427"/>
      <c r="I3" s="427"/>
    </row>
    <row r="4" spans="1:9" ht="12" customHeight="1">
      <c r="A4" s="54"/>
      <c r="B4" s="106"/>
      <c r="C4" s="106"/>
      <c r="D4" s="231"/>
      <c r="E4" s="231"/>
      <c r="F4" s="231"/>
      <c r="G4" s="231"/>
      <c r="H4" s="231"/>
      <c r="I4" s="231"/>
    </row>
    <row r="5" spans="2:9" ht="19.5" customHeight="1" thickBot="1">
      <c r="B5" s="409" t="s">
        <v>733</v>
      </c>
      <c r="C5" s="472"/>
      <c r="D5" s="472"/>
      <c r="E5" s="472"/>
      <c r="F5" s="472"/>
      <c r="G5" s="472"/>
      <c r="H5" s="472"/>
      <c r="I5" s="472"/>
    </row>
    <row r="6" spans="2:9" ht="13.5" customHeight="1">
      <c r="B6" s="402" t="s">
        <v>691</v>
      </c>
      <c r="C6" s="403"/>
      <c r="D6" s="394" t="s">
        <v>723</v>
      </c>
      <c r="E6" s="394" t="s">
        <v>724</v>
      </c>
      <c r="F6" s="394" t="s">
        <v>725</v>
      </c>
      <c r="G6" s="394" t="s">
        <v>726</v>
      </c>
      <c r="H6" s="394" t="s">
        <v>729</v>
      </c>
      <c r="I6" s="398" t="s">
        <v>674</v>
      </c>
    </row>
    <row r="7" spans="2:9" ht="13.5" customHeight="1" thickBot="1">
      <c r="B7" s="461"/>
      <c r="C7" s="462"/>
      <c r="D7" s="459"/>
      <c r="E7" s="459"/>
      <c r="F7" s="459"/>
      <c r="G7" s="459"/>
      <c r="H7" s="459"/>
      <c r="I7" s="460"/>
    </row>
    <row r="8" spans="2:9" ht="13.5" customHeight="1" thickBot="1">
      <c r="B8" s="140" t="s">
        <v>673</v>
      </c>
      <c r="C8" s="97" t="s">
        <v>704</v>
      </c>
      <c r="D8" s="82" t="s">
        <v>1</v>
      </c>
      <c r="E8" s="82" t="s">
        <v>1</v>
      </c>
      <c r="F8" s="82" t="s">
        <v>1</v>
      </c>
      <c r="G8" s="82" t="s">
        <v>1</v>
      </c>
      <c r="H8" s="82" t="s">
        <v>1</v>
      </c>
      <c r="I8" s="83" t="s">
        <v>1</v>
      </c>
    </row>
    <row r="9" spans="2:9" ht="13.5" customHeight="1">
      <c r="B9" s="232" t="s">
        <v>940</v>
      </c>
      <c r="C9" s="84" t="s">
        <v>23</v>
      </c>
      <c r="D9" s="85">
        <v>1167196.33</v>
      </c>
      <c r="E9" s="85"/>
      <c r="F9" s="85"/>
      <c r="G9" s="85"/>
      <c r="H9" s="206">
        <f aca="true" t="shared" si="0" ref="H9:H14">SUM(D9:G9)</f>
        <v>1167196.33</v>
      </c>
      <c r="I9" s="86">
        <v>890731.86</v>
      </c>
    </row>
    <row r="10" spans="2:9" ht="13.5" customHeight="1">
      <c r="B10" s="233" t="s">
        <v>941</v>
      </c>
      <c r="C10" s="84" t="s">
        <v>24</v>
      </c>
      <c r="D10" s="85">
        <v>381498.21</v>
      </c>
      <c r="E10" s="85"/>
      <c r="F10" s="85"/>
      <c r="G10" s="85"/>
      <c r="H10" s="206">
        <f t="shared" si="0"/>
        <v>381498.21</v>
      </c>
      <c r="I10" s="86">
        <v>266269.07</v>
      </c>
    </row>
    <row r="11" spans="2:9" ht="13.5" customHeight="1">
      <c r="B11" s="233" t="s">
        <v>922</v>
      </c>
      <c r="C11" s="84" t="s">
        <v>705</v>
      </c>
      <c r="D11" s="85">
        <v>0</v>
      </c>
      <c r="E11" s="85"/>
      <c r="F11" s="85"/>
      <c r="G11" s="85"/>
      <c r="H11" s="206">
        <f t="shared" si="0"/>
        <v>0</v>
      </c>
      <c r="I11" s="86">
        <v>0</v>
      </c>
    </row>
    <row r="12" spans="2:9" ht="13.5" customHeight="1">
      <c r="B12" s="234" t="s">
        <v>949</v>
      </c>
      <c r="C12" s="90" t="s">
        <v>951</v>
      </c>
      <c r="D12" s="85">
        <v>0</v>
      </c>
      <c r="E12" s="85"/>
      <c r="F12" s="85"/>
      <c r="G12" s="85"/>
      <c r="H12" s="206">
        <f t="shared" si="0"/>
        <v>0</v>
      </c>
      <c r="I12" s="86">
        <v>0</v>
      </c>
    </row>
    <row r="13" spans="2:9" ht="13.5" customHeight="1">
      <c r="B13" s="234"/>
      <c r="C13" s="90"/>
      <c r="D13" s="85"/>
      <c r="E13" s="85"/>
      <c r="F13" s="85"/>
      <c r="G13" s="85"/>
      <c r="H13" s="206">
        <f t="shared" si="0"/>
        <v>0</v>
      </c>
      <c r="I13" s="86">
        <v>0</v>
      </c>
    </row>
    <row r="14" spans="2:9" ht="13.5" customHeight="1" thickBot="1">
      <c r="B14" s="234"/>
      <c r="C14" s="90"/>
      <c r="D14" s="85"/>
      <c r="E14" s="85"/>
      <c r="F14" s="85"/>
      <c r="G14" s="85"/>
      <c r="H14" s="206">
        <f t="shared" si="0"/>
        <v>0</v>
      </c>
      <c r="I14" s="86">
        <v>0</v>
      </c>
    </row>
    <row r="15" spans="2:9" ht="13.5" customHeight="1" thickBot="1">
      <c r="B15" s="230"/>
      <c r="C15" s="97" t="s">
        <v>676</v>
      </c>
      <c r="D15" s="100">
        <f aca="true" t="shared" si="1" ref="D15:I15">SUM(D9:D14)</f>
        <v>1548694.54</v>
      </c>
      <c r="E15" s="100">
        <f t="shared" si="1"/>
        <v>0</v>
      </c>
      <c r="F15" s="100">
        <f t="shared" si="1"/>
        <v>0</v>
      </c>
      <c r="G15" s="100">
        <f t="shared" si="1"/>
        <v>0</v>
      </c>
      <c r="H15" s="100">
        <f t="shared" si="1"/>
        <v>1548694.54</v>
      </c>
      <c r="I15" s="101">
        <f t="shared" si="1"/>
        <v>1157000.93</v>
      </c>
    </row>
    <row r="16" spans="2:9" ht="13.5" customHeight="1" thickBot="1">
      <c r="B16" s="140" t="s">
        <v>673</v>
      </c>
      <c r="C16" s="97" t="s">
        <v>692</v>
      </c>
      <c r="D16" s="82" t="s">
        <v>1</v>
      </c>
      <c r="E16" s="82" t="s">
        <v>1</v>
      </c>
      <c r="F16" s="82" t="s">
        <v>1</v>
      </c>
      <c r="G16" s="82" t="s">
        <v>1</v>
      </c>
      <c r="H16" s="82" t="s">
        <v>1</v>
      </c>
      <c r="I16" s="83" t="s">
        <v>1</v>
      </c>
    </row>
    <row r="17" spans="2:9" ht="13.5" customHeight="1">
      <c r="B17" s="232" t="s">
        <v>942</v>
      </c>
      <c r="C17" s="84" t="s">
        <v>23</v>
      </c>
      <c r="D17" s="85">
        <v>28010.34</v>
      </c>
      <c r="E17" s="85"/>
      <c r="F17" s="85"/>
      <c r="G17" s="85"/>
      <c r="H17" s="206">
        <f aca="true" t="shared" si="2" ref="H17:H26">SUM(D17:G17)</f>
        <v>28010.34</v>
      </c>
      <c r="I17" s="86">
        <v>28010.34</v>
      </c>
    </row>
    <row r="18" spans="2:9" ht="13.5" customHeight="1">
      <c r="B18" s="233" t="s">
        <v>943</v>
      </c>
      <c r="C18" s="84" t="s">
        <v>24</v>
      </c>
      <c r="D18" s="85">
        <v>0</v>
      </c>
      <c r="E18" s="85"/>
      <c r="F18" s="85"/>
      <c r="G18" s="85"/>
      <c r="H18" s="206">
        <f t="shared" si="2"/>
        <v>0</v>
      </c>
      <c r="I18" s="86">
        <v>0</v>
      </c>
    </row>
    <row r="19" spans="2:9" ht="13.5" customHeight="1">
      <c r="B19" s="233" t="s">
        <v>944</v>
      </c>
      <c r="C19" s="84" t="s">
        <v>25</v>
      </c>
      <c r="D19" s="85">
        <v>33296.3</v>
      </c>
      <c r="E19" s="85"/>
      <c r="F19" s="85"/>
      <c r="G19" s="85"/>
      <c r="H19" s="206">
        <f t="shared" si="2"/>
        <v>33296.3</v>
      </c>
      <c r="I19" s="86">
        <v>10632.63</v>
      </c>
    </row>
    <row r="20" spans="2:9" ht="13.5" customHeight="1">
      <c r="B20" s="233" t="s">
        <v>945</v>
      </c>
      <c r="C20" s="84" t="s">
        <v>26</v>
      </c>
      <c r="D20" s="85">
        <v>21024.92</v>
      </c>
      <c r="E20" s="85"/>
      <c r="F20" s="85"/>
      <c r="G20" s="85"/>
      <c r="H20" s="206">
        <f t="shared" si="2"/>
        <v>21024.92</v>
      </c>
      <c r="I20" s="86">
        <v>21024.92</v>
      </c>
    </row>
    <row r="21" spans="2:9" ht="13.5" customHeight="1">
      <c r="B21" s="233" t="s">
        <v>946</v>
      </c>
      <c r="C21" s="84" t="s">
        <v>27</v>
      </c>
      <c r="D21" s="85">
        <v>228518.44</v>
      </c>
      <c r="E21" s="85"/>
      <c r="F21" s="85"/>
      <c r="G21" s="85"/>
      <c r="H21" s="206">
        <f t="shared" si="2"/>
        <v>228518.44</v>
      </c>
      <c r="I21" s="86">
        <v>212303.98</v>
      </c>
    </row>
    <row r="22" spans="2:9" ht="13.5" customHeight="1">
      <c r="B22" s="233" t="s">
        <v>922</v>
      </c>
      <c r="C22" s="84" t="s">
        <v>31</v>
      </c>
      <c r="D22" s="85">
        <v>0</v>
      </c>
      <c r="E22" s="85"/>
      <c r="F22" s="85"/>
      <c r="G22" s="85"/>
      <c r="H22" s="206">
        <f t="shared" si="2"/>
        <v>0</v>
      </c>
      <c r="I22" s="86">
        <v>0</v>
      </c>
    </row>
    <row r="23" spans="2:9" ht="13.5" customHeight="1">
      <c r="B23" s="233" t="s">
        <v>947</v>
      </c>
      <c r="C23" s="84" t="s">
        <v>32</v>
      </c>
      <c r="D23" s="85">
        <v>111144.19</v>
      </c>
      <c r="E23" s="85"/>
      <c r="F23" s="85"/>
      <c r="G23" s="85"/>
      <c r="H23" s="206">
        <f t="shared" si="2"/>
        <v>111144.19</v>
      </c>
      <c r="I23" s="86">
        <v>111144.19</v>
      </c>
    </row>
    <row r="24" spans="2:9" ht="13.5" customHeight="1">
      <c r="B24" s="233" t="s">
        <v>948</v>
      </c>
      <c r="C24" s="84" t="s">
        <v>101</v>
      </c>
      <c r="D24" s="85">
        <v>22969.98</v>
      </c>
      <c r="E24" s="85"/>
      <c r="F24" s="85"/>
      <c r="G24" s="85"/>
      <c r="H24" s="206">
        <f t="shared" si="2"/>
        <v>22969.98</v>
      </c>
      <c r="I24" s="86">
        <v>0</v>
      </c>
    </row>
    <row r="25" spans="2:9" ht="13.5" customHeight="1">
      <c r="B25" s="234" t="s">
        <v>950</v>
      </c>
      <c r="C25" s="90" t="s">
        <v>952</v>
      </c>
      <c r="D25" s="85">
        <v>50917.5</v>
      </c>
      <c r="E25" s="85"/>
      <c r="F25" s="85"/>
      <c r="G25" s="85"/>
      <c r="H25" s="206">
        <f t="shared" si="2"/>
        <v>50917.5</v>
      </c>
      <c r="I25" s="86">
        <v>50917.5</v>
      </c>
    </row>
    <row r="26" spans="2:9" ht="13.5" customHeight="1" thickBot="1">
      <c r="B26" s="234"/>
      <c r="C26" s="90"/>
      <c r="D26" s="85"/>
      <c r="E26" s="85"/>
      <c r="F26" s="85"/>
      <c r="G26" s="85"/>
      <c r="H26" s="206">
        <f t="shared" si="2"/>
        <v>0</v>
      </c>
      <c r="I26" s="86"/>
    </row>
    <row r="27" spans="2:9" ht="13.5" customHeight="1" thickBot="1">
      <c r="B27" s="230"/>
      <c r="C27" s="236" t="s">
        <v>676</v>
      </c>
      <c r="D27" s="100">
        <f aca="true" t="shared" si="3" ref="D27:I27">SUM(D17:D26)</f>
        <v>495881.67</v>
      </c>
      <c r="E27" s="100">
        <f t="shared" si="3"/>
        <v>0</v>
      </c>
      <c r="F27" s="100">
        <f t="shared" si="3"/>
        <v>0</v>
      </c>
      <c r="G27" s="100">
        <f t="shared" si="3"/>
        <v>0</v>
      </c>
      <c r="H27" s="100">
        <f t="shared" si="3"/>
        <v>495881.67</v>
      </c>
      <c r="I27" s="101">
        <f t="shared" si="3"/>
        <v>434033.56</v>
      </c>
    </row>
    <row r="28" spans="2:9" ht="21.75" customHeight="1" thickBot="1">
      <c r="B28" s="407" t="s">
        <v>732</v>
      </c>
      <c r="C28" s="400"/>
      <c r="D28" s="100">
        <f aca="true" t="shared" si="4" ref="D28:I28">D15+D27</f>
        <v>2044576.21</v>
      </c>
      <c r="E28" s="100">
        <f t="shared" si="4"/>
        <v>0</v>
      </c>
      <c r="F28" s="100">
        <f t="shared" si="4"/>
        <v>0</v>
      </c>
      <c r="G28" s="100">
        <f t="shared" si="4"/>
        <v>0</v>
      </c>
      <c r="H28" s="100">
        <f t="shared" si="4"/>
        <v>2044576.21</v>
      </c>
      <c r="I28" s="101">
        <f t="shared" si="4"/>
        <v>1591034.49</v>
      </c>
    </row>
    <row r="29" spans="2:9" ht="21.75" customHeight="1" thickBot="1">
      <c r="B29" s="149" t="s">
        <v>900</v>
      </c>
      <c r="C29" s="150"/>
      <c r="D29" s="391">
        <f>IF(D28&lt;RECEITAS!E60,D28,RECEITAS!E60)</f>
        <v>18319.73</v>
      </c>
      <c r="E29" s="391">
        <f>IF(E28&lt;E32,E28,E32)</f>
        <v>0</v>
      </c>
      <c r="F29" s="391">
        <f>IF(F28&lt;F32,F28,F32)</f>
        <v>0</v>
      </c>
      <c r="G29" s="391">
        <f>IF(G28&lt;G32,G28,G32)</f>
        <v>0</v>
      </c>
      <c r="H29" s="237">
        <f>SUM(D29:G29)</f>
        <v>18319.73</v>
      </c>
      <c r="I29" s="368">
        <f>IF(I28&lt;H29,I28,H29)</f>
        <v>18319.73</v>
      </c>
    </row>
    <row r="30" spans="2:9" ht="13.5" customHeight="1">
      <c r="B30" s="453" t="s">
        <v>735</v>
      </c>
      <c r="C30" s="454"/>
      <c r="D30" s="449">
        <f aca="true" t="shared" si="5" ref="D30:I30">D28-D29</f>
        <v>2026256.48</v>
      </c>
      <c r="E30" s="449">
        <f t="shared" si="5"/>
        <v>0</v>
      </c>
      <c r="F30" s="449">
        <f t="shared" si="5"/>
        <v>0</v>
      </c>
      <c r="G30" s="449">
        <f t="shared" si="5"/>
        <v>0</v>
      </c>
      <c r="H30" s="449">
        <f t="shared" si="5"/>
        <v>2026256.48</v>
      </c>
      <c r="I30" s="451">
        <f t="shared" si="5"/>
        <v>1572714.76</v>
      </c>
    </row>
    <row r="31" spans="2:9" ht="13.5" customHeight="1" thickBot="1">
      <c r="B31" s="455"/>
      <c r="C31" s="456"/>
      <c r="D31" s="450"/>
      <c r="E31" s="450"/>
      <c r="F31" s="450"/>
      <c r="G31" s="450"/>
      <c r="H31" s="450"/>
      <c r="I31" s="452"/>
    </row>
    <row r="32" spans="3:9" ht="9.75" customHeight="1">
      <c r="C32" s="238"/>
      <c r="D32" s="239"/>
      <c r="E32" s="392">
        <f>RECEITAS!E60-FUNDEF!D29+RECEITAS!F60</f>
        <v>0</v>
      </c>
      <c r="F32" s="392">
        <f>E32-E29+RECEITAS!G60</f>
        <v>0</v>
      </c>
      <c r="G32" s="392">
        <f>F32-F29+RECEITAS!H60</f>
        <v>0</v>
      </c>
      <c r="H32" s="367">
        <f>IF(H28&lt;=RECEITAS!I61,"",H28-RECEITAS!I61)</f>
      </c>
      <c r="I32" s="154"/>
    </row>
    <row r="33" spans="2:9" ht="22.5" customHeight="1">
      <c r="B33" s="401">
        <f>IF(H28&gt;RECEITAS!I61,"MENSAGEM: VALOR TOTAL DAS DESPESAS EMPENHADAS NO FUNDEF SUPERIOR ÀS RECEITAS AUFERIDAS NO EXERCÍCIO. REVER A CONTABILIZAÇÃO. PERSISTINDO O ERRO, A PLANILHA NÂO EMITIRÁ O RESUMO CONSOLIDADO.","")</f>
      </c>
      <c r="C33" s="448"/>
      <c r="D33" s="448"/>
      <c r="E33" s="448"/>
      <c r="F33" s="448"/>
      <c r="G33" s="448"/>
      <c r="H33" s="448"/>
      <c r="I33" s="448"/>
    </row>
    <row r="34" spans="2:9" ht="21.75" customHeight="1">
      <c r="B34" s="240"/>
      <c r="G34" s="154"/>
      <c r="H34" s="154"/>
      <c r="I34" s="154"/>
    </row>
    <row r="35" spans="2:9" ht="19.5" customHeight="1" thickBot="1">
      <c r="B35" s="469" t="s">
        <v>734</v>
      </c>
      <c r="C35" s="469"/>
      <c r="D35" s="469"/>
      <c r="E35" s="469"/>
      <c r="F35" s="469"/>
      <c r="G35" s="469"/>
      <c r="H35" s="469"/>
      <c r="I35" s="469"/>
    </row>
    <row r="36" spans="2:9" ht="13.5" customHeight="1">
      <c r="B36" s="463" t="s">
        <v>691</v>
      </c>
      <c r="C36" s="464"/>
      <c r="D36" s="467" t="s">
        <v>723</v>
      </c>
      <c r="E36" s="467" t="s">
        <v>724</v>
      </c>
      <c r="F36" s="467" t="s">
        <v>725</v>
      </c>
      <c r="G36" s="467" t="s">
        <v>726</v>
      </c>
      <c r="H36" s="467" t="s">
        <v>729</v>
      </c>
      <c r="I36" s="470" t="s">
        <v>674</v>
      </c>
    </row>
    <row r="37" spans="2:9" ht="13.5" customHeight="1" thickBot="1">
      <c r="B37" s="465"/>
      <c r="C37" s="466"/>
      <c r="D37" s="468"/>
      <c r="E37" s="468"/>
      <c r="F37" s="468"/>
      <c r="G37" s="468"/>
      <c r="H37" s="468"/>
      <c r="I37" s="471"/>
    </row>
    <row r="38" spans="2:9" ht="13.5" customHeight="1" thickBot="1">
      <c r="B38" s="140" t="s">
        <v>673</v>
      </c>
      <c r="C38" s="97" t="s">
        <v>704</v>
      </c>
      <c r="D38" s="82" t="s">
        <v>1</v>
      </c>
      <c r="E38" s="82" t="s">
        <v>1</v>
      </c>
      <c r="F38" s="82" t="s">
        <v>1</v>
      </c>
      <c r="G38" s="82" t="s">
        <v>1</v>
      </c>
      <c r="H38" s="82" t="s">
        <v>1</v>
      </c>
      <c r="I38" s="83" t="s">
        <v>1</v>
      </c>
    </row>
    <row r="39" spans="2:9" ht="13.5" customHeight="1">
      <c r="B39" s="232"/>
      <c r="C39" s="84" t="s">
        <v>23</v>
      </c>
      <c r="D39" s="85"/>
      <c r="E39" s="85"/>
      <c r="F39" s="85"/>
      <c r="G39" s="85"/>
      <c r="H39" s="206">
        <f>SUM(D39:G39)</f>
        <v>0</v>
      </c>
      <c r="I39" s="393"/>
    </row>
    <row r="40" spans="2:9" ht="13.5" customHeight="1">
      <c r="B40" s="233"/>
      <c r="C40" s="84" t="s">
        <v>24</v>
      </c>
      <c r="D40" s="85"/>
      <c r="E40" s="85"/>
      <c r="F40" s="85"/>
      <c r="G40" s="85"/>
      <c r="H40" s="205">
        <f>SUM(D40:G40)</f>
        <v>0</v>
      </c>
      <c r="I40" s="393"/>
    </row>
    <row r="41" spans="2:9" ht="13.5" customHeight="1">
      <c r="B41" s="233"/>
      <c r="C41" s="84" t="s">
        <v>705</v>
      </c>
      <c r="D41" s="85"/>
      <c r="E41" s="85"/>
      <c r="F41" s="85"/>
      <c r="G41" s="85"/>
      <c r="H41" s="205">
        <f>SUM(D41:G41)</f>
        <v>0</v>
      </c>
      <c r="I41" s="393"/>
    </row>
    <row r="42" spans="2:9" ht="13.5" customHeight="1">
      <c r="B42" s="233"/>
      <c r="C42" s="90"/>
      <c r="D42" s="85"/>
      <c r="E42" s="85"/>
      <c r="F42" s="85"/>
      <c r="G42" s="85"/>
      <c r="H42" s="205">
        <f>SUM(D42:G42)</f>
        <v>0</v>
      </c>
      <c r="I42" s="393"/>
    </row>
    <row r="43" spans="2:9" ht="13.5" customHeight="1" thickBot="1">
      <c r="B43" s="234"/>
      <c r="C43" s="90"/>
      <c r="D43" s="85"/>
      <c r="E43" s="85"/>
      <c r="F43" s="85"/>
      <c r="G43" s="85"/>
      <c r="H43" s="228">
        <f>SUM(D43:G43)</f>
        <v>0</v>
      </c>
      <c r="I43" s="393"/>
    </row>
    <row r="44" spans="2:9" ht="13.5" customHeight="1" thickBot="1">
      <c r="B44" s="230"/>
      <c r="C44" s="97" t="s">
        <v>676</v>
      </c>
      <c r="D44" s="100">
        <f aca="true" t="shared" si="6" ref="D44:I44">SUM(D39:D43)</f>
        <v>0</v>
      </c>
      <c r="E44" s="100">
        <f t="shared" si="6"/>
        <v>0</v>
      </c>
      <c r="F44" s="100">
        <f t="shared" si="6"/>
        <v>0</v>
      </c>
      <c r="G44" s="100">
        <f t="shared" si="6"/>
        <v>0</v>
      </c>
      <c r="H44" s="100">
        <f t="shared" si="6"/>
        <v>0</v>
      </c>
      <c r="I44" s="101">
        <f t="shared" si="6"/>
        <v>0</v>
      </c>
    </row>
    <row r="45" spans="2:9" ht="13.5" customHeight="1" thickBot="1">
      <c r="B45" s="140" t="s">
        <v>673</v>
      </c>
      <c r="C45" s="97" t="s">
        <v>692</v>
      </c>
      <c r="D45" s="82" t="s">
        <v>1</v>
      </c>
      <c r="E45" s="82" t="s">
        <v>1</v>
      </c>
      <c r="F45" s="82" t="s">
        <v>1</v>
      </c>
      <c r="G45" s="82" t="s">
        <v>1</v>
      </c>
      <c r="H45" s="82" t="s">
        <v>1</v>
      </c>
      <c r="I45" s="83" t="s">
        <v>1</v>
      </c>
    </row>
    <row r="46" spans="2:9" ht="13.5" customHeight="1">
      <c r="B46" s="232"/>
      <c r="C46" s="84" t="s">
        <v>23</v>
      </c>
      <c r="D46" s="85"/>
      <c r="E46" s="85"/>
      <c r="F46" s="85"/>
      <c r="G46" s="85"/>
      <c r="H46" s="206">
        <f aca="true" t="shared" si="7" ref="H46:H55">SUM(D46:G46)</f>
        <v>0</v>
      </c>
      <c r="I46" s="393">
        <v>0</v>
      </c>
    </row>
    <row r="47" spans="2:9" ht="13.5" customHeight="1">
      <c r="B47" s="233"/>
      <c r="C47" s="84" t="s">
        <v>24</v>
      </c>
      <c r="D47" s="85"/>
      <c r="E47" s="85"/>
      <c r="F47" s="85"/>
      <c r="G47" s="85"/>
      <c r="H47" s="205">
        <f t="shared" si="7"/>
        <v>0</v>
      </c>
      <c r="I47" s="393">
        <v>0</v>
      </c>
    </row>
    <row r="48" spans="2:9" ht="13.5" customHeight="1">
      <c r="B48" s="233"/>
      <c r="C48" s="84" t="s">
        <v>25</v>
      </c>
      <c r="D48" s="85"/>
      <c r="E48" s="85"/>
      <c r="F48" s="85"/>
      <c r="G48" s="85"/>
      <c r="H48" s="205">
        <f t="shared" si="7"/>
        <v>0</v>
      </c>
      <c r="I48" s="393">
        <v>0</v>
      </c>
    </row>
    <row r="49" spans="2:9" ht="13.5" customHeight="1">
      <c r="B49" s="233"/>
      <c r="C49" s="84" t="s">
        <v>26</v>
      </c>
      <c r="D49" s="85"/>
      <c r="E49" s="85"/>
      <c r="F49" s="85"/>
      <c r="G49" s="85"/>
      <c r="H49" s="205">
        <f t="shared" si="7"/>
        <v>0</v>
      </c>
      <c r="I49" s="393">
        <v>0</v>
      </c>
    </row>
    <row r="50" spans="2:9" ht="13.5" customHeight="1">
      <c r="B50" s="233"/>
      <c r="C50" s="84" t="s">
        <v>27</v>
      </c>
      <c r="D50" s="85"/>
      <c r="E50" s="85"/>
      <c r="F50" s="85"/>
      <c r="G50" s="85"/>
      <c r="H50" s="205">
        <f t="shared" si="7"/>
        <v>0</v>
      </c>
      <c r="I50" s="393">
        <v>0</v>
      </c>
    </row>
    <row r="51" spans="2:9" ht="13.5" customHeight="1">
      <c r="B51" s="233"/>
      <c r="C51" s="84" t="s">
        <v>31</v>
      </c>
      <c r="D51" s="85"/>
      <c r="E51" s="85"/>
      <c r="F51" s="85"/>
      <c r="G51" s="85"/>
      <c r="H51" s="205">
        <f t="shared" si="7"/>
        <v>0</v>
      </c>
      <c r="I51" s="393">
        <v>0</v>
      </c>
    </row>
    <row r="52" spans="2:9" ht="13.5" customHeight="1">
      <c r="B52" s="233"/>
      <c r="C52" s="84" t="s">
        <v>32</v>
      </c>
      <c r="D52" s="85"/>
      <c r="E52" s="85"/>
      <c r="F52" s="85"/>
      <c r="G52" s="85"/>
      <c r="H52" s="205">
        <f t="shared" si="7"/>
        <v>0</v>
      </c>
      <c r="I52" s="393">
        <v>0</v>
      </c>
    </row>
    <row r="53" spans="2:9" ht="13.5" customHeight="1">
      <c r="B53" s="233"/>
      <c r="C53" s="84" t="s">
        <v>101</v>
      </c>
      <c r="D53" s="85"/>
      <c r="E53" s="85"/>
      <c r="F53" s="85"/>
      <c r="G53" s="85"/>
      <c r="H53" s="205">
        <f t="shared" si="7"/>
        <v>0</v>
      </c>
      <c r="I53" s="393">
        <v>0</v>
      </c>
    </row>
    <row r="54" spans="2:9" ht="13.5" customHeight="1">
      <c r="B54" s="234"/>
      <c r="C54" s="90" t="s">
        <v>953</v>
      </c>
      <c r="D54" s="85">
        <v>31532.07</v>
      </c>
      <c r="E54" s="85"/>
      <c r="F54" s="85"/>
      <c r="G54" s="85"/>
      <c r="H54" s="205">
        <f t="shared" si="7"/>
        <v>31532.07</v>
      </c>
      <c r="I54" s="393">
        <v>17222.3</v>
      </c>
    </row>
    <row r="55" spans="2:9" ht="13.5" customHeight="1" thickBot="1">
      <c r="B55" s="234"/>
      <c r="C55" s="90"/>
      <c r="D55" s="85"/>
      <c r="E55" s="85"/>
      <c r="F55" s="85"/>
      <c r="G55" s="85"/>
      <c r="H55" s="228">
        <f t="shared" si="7"/>
        <v>0</v>
      </c>
      <c r="I55" s="393">
        <v>0</v>
      </c>
    </row>
    <row r="56" spans="2:9" ht="13.5" customHeight="1" thickBot="1">
      <c r="B56" s="230"/>
      <c r="C56" s="236" t="s">
        <v>676</v>
      </c>
      <c r="D56" s="100">
        <f aca="true" t="shared" si="8" ref="D56:I56">SUM(D46:D55)</f>
        <v>31532.07</v>
      </c>
      <c r="E56" s="100">
        <f t="shared" si="8"/>
        <v>0</v>
      </c>
      <c r="F56" s="100">
        <f t="shared" si="8"/>
        <v>0</v>
      </c>
      <c r="G56" s="100">
        <f t="shared" si="8"/>
        <v>0</v>
      </c>
      <c r="H56" s="100">
        <f t="shared" si="8"/>
        <v>31532.07</v>
      </c>
      <c r="I56" s="101">
        <f t="shared" si="8"/>
        <v>17222.3</v>
      </c>
    </row>
    <row r="57" spans="2:9" ht="21.75" customHeight="1" thickBot="1">
      <c r="B57" s="407" t="s">
        <v>732</v>
      </c>
      <c r="C57" s="400"/>
      <c r="D57" s="100">
        <f aca="true" t="shared" si="9" ref="D57:I57">D44+D56</f>
        <v>31532.07</v>
      </c>
      <c r="E57" s="100">
        <f t="shared" si="9"/>
        <v>0</v>
      </c>
      <c r="F57" s="100">
        <f t="shared" si="9"/>
        <v>0</v>
      </c>
      <c r="G57" s="100">
        <f t="shared" si="9"/>
        <v>0</v>
      </c>
      <c r="H57" s="100">
        <f t="shared" si="9"/>
        <v>31532.07</v>
      </c>
      <c r="I57" s="101">
        <f t="shared" si="9"/>
        <v>17222.3</v>
      </c>
    </row>
  </sheetData>
  <sheetProtection password="DCD0" sheet="1" objects="1" scenarios="1"/>
  <mergeCells count="34">
    <mergeCell ref="B35:I35"/>
    <mergeCell ref="E2:E3"/>
    <mergeCell ref="F2:F3"/>
    <mergeCell ref="G36:G37"/>
    <mergeCell ref="H36:H37"/>
    <mergeCell ref="I36:I37"/>
    <mergeCell ref="F36:F37"/>
    <mergeCell ref="H2:H3"/>
    <mergeCell ref="I2:I3"/>
    <mergeCell ref="B5:I5"/>
    <mergeCell ref="B57:C57"/>
    <mergeCell ref="B36:C37"/>
    <mergeCell ref="D36:D37"/>
    <mergeCell ref="E36:E37"/>
    <mergeCell ref="H6:H7"/>
    <mergeCell ref="I6:I7"/>
    <mergeCell ref="B28:C28"/>
    <mergeCell ref="B6:C7"/>
    <mergeCell ref="D6:D7"/>
    <mergeCell ref="E6:E7"/>
    <mergeCell ref="F6:F7"/>
    <mergeCell ref="B2:B3"/>
    <mergeCell ref="C2:C3"/>
    <mergeCell ref="D2:D3"/>
    <mergeCell ref="G6:G7"/>
    <mergeCell ref="G2:G3"/>
    <mergeCell ref="B33:I33"/>
    <mergeCell ref="G30:G31"/>
    <mergeCell ref="H30:H31"/>
    <mergeCell ref="I30:I31"/>
    <mergeCell ref="E30:E31"/>
    <mergeCell ref="F30:F31"/>
    <mergeCell ref="B30:C31"/>
    <mergeCell ref="D30:D31"/>
  </mergeCells>
  <printOptions horizontalCentered="1"/>
  <pageMargins left="0.7086614173228347" right="0.1968503937007874" top="0.52" bottom="0.29" header="0.3" footer="0.1968503937007874"/>
  <pageSetup fitToHeight="1" fitToWidth="1" horizontalDpi="300" verticalDpi="300" orientation="landscape" paperSize="9" scale="64" r:id="rId2"/>
  <headerFooter alignWithMargins="0">
    <oddHeader>&amp;R
&amp;"Times New Roman,Normal"QUADRO 03</oddHeader>
  </headerFooter>
  <legacyDrawing r:id="rId1"/>
</worksheet>
</file>

<file path=xl/worksheets/sheet9.xml><?xml version="1.0" encoding="utf-8"?>
<worksheet xmlns="http://schemas.openxmlformats.org/spreadsheetml/2006/main" xmlns:r="http://schemas.openxmlformats.org/officeDocument/2006/relationships">
  <sheetPr codeName="Plan5"/>
  <dimension ref="B2:J54"/>
  <sheetViews>
    <sheetView showGridLines="0" showRowColHeaders="0" zoomScale="90" zoomScaleNormal="90" workbookViewId="0" topLeftCell="A1">
      <selection activeCell="E54" sqref="E54"/>
    </sheetView>
  </sheetViews>
  <sheetFormatPr defaultColWidth="9.140625" defaultRowHeight="12.75"/>
  <cols>
    <col min="1" max="1" width="1.1484375" style="5" customWidth="1"/>
    <col min="2" max="2" width="12.7109375" style="5" customWidth="1"/>
    <col min="3" max="3" width="42.7109375" style="5" customWidth="1"/>
    <col min="4" max="9" width="23.7109375" style="5" customWidth="1"/>
    <col min="10" max="10" width="3.140625" style="5" customWidth="1"/>
    <col min="11" max="16384" width="0" style="5" hidden="1" customWidth="1"/>
  </cols>
  <sheetData>
    <row r="2" spans="2:9" ht="15">
      <c r="B2" s="208" t="s">
        <v>3</v>
      </c>
      <c r="C2" s="209" t="str">
        <f>COMANDOBLOQUEADO!S19</f>
        <v>ITATIBA</v>
      </c>
      <c r="D2" s="208"/>
      <c r="E2" s="209"/>
      <c r="F2" s="210"/>
      <c r="G2" s="208" t="s">
        <v>36</v>
      </c>
      <c r="H2" s="209" t="str">
        <f>COMANDOBLOQUEADO!U6</f>
        <v>1º TRIMESTRE</v>
      </c>
      <c r="I2" s="209" t="str">
        <f>COMANDOBLOQUEADO!Y6</f>
        <v>2001</v>
      </c>
    </row>
    <row r="3" spans="2:10" ht="18" customHeight="1">
      <c r="B3" s="33"/>
      <c r="C3" s="33"/>
      <c r="D3" s="33"/>
      <c r="E3" s="33"/>
      <c r="F3" s="33"/>
      <c r="G3" s="33"/>
      <c r="H3" s="33"/>
      <c r="I3" s="33"/>
      <c r="J3" s="33"/>
    </row>
    <row r="4" spans="2:10" ht="24.75" customHeight="1" thickBot="1">
      <c r="B4" s="409" t="s">
        <v>680</v>
      </c>
      <c r="C4" s="472"/>
      <c r="D4" s="472"/>
      <c r="E4" s="472"/>
      <c r="F4" s="472"/>
      <c r="G4" s="472"/>
      <c r="H4" s="472"/>
      <c r="I4" s="472"/>
      <c r="J4" s="33"/>
    </row>
    <row r="5" spans="2:10" ht="15" customHeight="1">
      <c r="B5" s="463" t="s">
        <v>684</v>
      </c>
      <c r="C5" s="478"/>
      <c r="D5" s="475" t="s">
        <v>723</v>
      </c>
      <c r="E5" s="475" t="s">
        <v>724</v>
      </c>
      <c r="F5" s="475" t="s">
        <v>725</v>
      </c>
      <c r="G5" s="475" t="s">
        <v>726</v>
      </c>
      <c r="H5" s="475" t="s">
        <v>727</v>
      </c>
      <c r="I5" s="470" t="s">
        <v>728</v>
      </c>
      <c r="J5" s="33"/>
    </row>
    <row r="6" spans="2:10" ht="15" customHeight="1" thickBot="1">
      <c r="B6" s="479"/>
      <c r="C6" s="480"/>
      <c r="D6" s="476"/>
      <c r="E6" s="476"/>
      <c r="F6" s="476"/>
      <c r="G6" s="476"/>
      <c r="H6" s="476"/>
      <c r="I6" s="477"/>
      <c r="J6" s="33"/>
    </row>
    <row r="7" spans="2:10" ht="13.5" customHeight="1" thickBot="1">
      <c r="B7" s="140" t="s">
        <v>673</v>
      </c>
      <c r="C7" s="97" t="s">
        <v>681</v>
      </c>
      <c r="D7" s="82" t="s">
        <v>1</v>
      </c>
      <c r="E7" s="82" t="s">
        <v>1</v>
      </c>
      <c r="F7" s="82" t="s">
        <v>1</v>
      </c>
      <c r="G7" s="82" t="s">
        <v>1</v>
      </c>
      <c r="H7" s="82" t="s">
        <v>1</v>
      </c>
      <c r="I7" s="83" t="s">
        <v>1</v>
      </c>
      <c r="J7" s="33"/>
    </row>
    <row r="8" spans="2:10" ht="13.5" customHeight="1">
      <c r="B8" s="232" t="s">
        <v>954</v>
      </c>
      <c r="C8" s="103" t="s">
        <v>23</v>
      </c>
      <c r="D8" s="85">
        <v>308554.78</v>
      </c>
      <c r="E8" s="85"/>
      <c r="F8" s="85"/>
      <c r="G8" s="85"/>
      <c r="H8" s="206">
        <f>SUM(D8:G8)</f>
        <v>308554.78</v>
      </c>
      <c r="I8" s="86">
        <v>252854.85</v>
      </c>
      <c r="J8" s="33"/>
    </row>
    <row r="9" spans="2:10" ht="13.5" customHeight="1">
      <c r="B9" s="233" t="s">
        <v>955</v>
      </c>
      <c r="C9" s="84" t="s">
        <v>24</v>
      </c>
      <c r="D9" s="85">
        <v>100903.77</v>
      </c>
      <c r="E9" s="85"/>
      <c r="F9" s="85"/>
      <c r="G9" s="85"/>
      <c r="H9" s="205">
        <f aca="true" t="shared" si="0" ref="H9:H18">SUM(D9:G9)</f>
        <v>100903.77</v>
      </c>
      <c r="I9" s="86">
        <v>67509.68</v>
      </c>
      <c r="J9" s="33"/>
    </row>
    <row r="10" spans="2:10" ht="13.5" customHeight="1">
      <c r="B10" s="233" t="s">
        <v>956</v>
      </c>
      <c r="C10" s="84" t="s">
        <v>25</v>
      </c>
      <c r="D10" s="85">
        <v>32303.26</v>
      </c>
      <c r="E10" s="85"/>
      <c r="F10" s="85"/>
      <c r="G10" s="85"/>
      <c r="H10" s="205">
        <f t="shared" si="0"/>
        <v>32303.26</v>
      </c>
      <c r="I10" s="86">
        <v>32303.26</v>
      </c>
      <c r="J10" s="33"/>
    </row>
    <row r="11" spans="2:10" ht="13.5" customHeight="1">
      <c r="B11" s="233" t="s">
        <v>957</v>
      </c>
      <c r="C11" s="84" t="s">
        <v>26</v>
      </c>
      <c r="D11" s="85">
        <v>1795.64</v>
      </c>
      <c r="E11" s="85"/>
      <c r="F11" s="85"/>
      <c r="G11" s="85"/>
      <c r="H11" s="205">
        <f t="shared" si="0"/>
        <v>1795.64</v>
      </c>
      <c r="I11" s="86">
        <v>1795.64</v>
      </c>
      <c r="J11" s="33"/>
    </row>
    <row r="12" spans="2:10" ht="13.5" customHeight="1">
      <c r="B12" s="233" t="s">
        <v>958</v>
      </c>
      <c r="C12" s="84" t="s">
        <v>27</v>
      </c>
      <c r="D12" s="85">
        <v>25121</v>
      </c>
      <c r="E12" s="85"/>
      <c r="F12" s="85"/>
      <c r="G12" s="85"/>
      <c r="H12" s="205">
        <f t="shared" si="0"/>
        <v>25121</v>
      </c>
      <c r="I12" s="86">
        <v>22559.89</v>
      </c>
      <c r="J12" s="33"/>
    </row>
    <row r="13" spans="2:10" ht="13.5" customHeight="1">
      <c r="B13" s="233" t="s">
        <v>959</v>
      </c>
      <c r="C13" s="84" t="s">
        <v>682</v>
      </c>
      <c r="D13" s="85">
        <v>10000</v>
      </c>
      <c r="E13" s="85"/>
      <c r="F13" s="85"/>
      <c r="G13" s="85"/>
      <c r="H13" s="205">
        <f t="shared" si="0"/>
        <v>10000</v>
      </c>
      <c r="I13" s="86">
        <v>10000</v>
      </c>
      <c r="J13" s="33"/>
    </row>
    <row r="14" spans="2:10" ht="13.5" customHeight="1">
      <c r="B14" s="233" t="s">
        <v>960</v>
      </c>
      <c r="C14" s="84" t="s">
        <v>32</v>
      </c>
      <c r="D14" s="85">
        <v>0</v>
      </c>
      <c r="E14" s="85"/>
      <c r="F14" s="85"/>
      <c r="G14" s="85"/>
      <c r="H14" s="205">
        <f t="shared" si="0"/>
        <v>0</v>
      </c>
      <c r="I14" s="86">
        <v>0</v>
      </c>
      <c r="J14" s="33"/>
    </row>
    <row r="15" spans="2:10" ht="13.5" customHeight="1">
      <c r="B15" s="233" t="s">
        <v>961</v>
      </c>
      <c r="C15" s="84" t="s">
        <v>101</v>
      </c>
      <c r="D15" s="85">
        <v>0</v>
      </c>
      <c r="E15" s="85"/>
      <c r="F15" s="85"/>
      <c r="G15" s="85"/>
      <c r="H15" s="205">
        <f t="shared" si="0"/>
        <v>0</v>
      </c>
      <c r="I15" s="86">
        <v>0</v>
      </c>
      <c r="J15" s="33"/>
    </row>
    <row r="16" spans="2:10" ht="13.5" customHeight="1">
      <c r="B16" s="233"/>
      <c r="C16" s="90"/>
      <c r="D16" s="85"/>
      <c r="E16" s="85"/>
      <c r="F16" s="85"/>
      <c r="G16" s="85"/>
      <c r="H16" s="205">
        <f t="shared" si="0"/>
        <v>0</v>
      </c>
      <c r="I16" s="86">
        <v>0</v>
      </c>
      <c r="J16" s="33"/>
    </row>
    <row r="17" spans="2:10" ht="13.5" customHeight="1">
      <c r="B17" s="233"/>
      <c r="C17" s="90"/>
      <c r="D17" s="85"/>
      <c r="E17" s="85"/>
      <c r="F17" s="85"/>
      <c r="G17" s="85"/>
      <c r="H17" s="205">
        <f t="shared" si="0"/>
        <v>0</v>
      </c>
      <c r="I17" s="86">
        <v>0</v>
      </c>
      <c r="J17" s="33"/>
    </row>
    <row r="18" spans="2:10" ht="13.5" customHeight="1" thickBot="1">
      <c r="B18" s="234"/>
      <c r="C18" s="245"/>
      <c r="D18" s="85"/>
      <c r="E18" s="85"/>
      <c r="F18" s="85"/>
      <c r="G18" s="85"/>
      <c r="H18" s="228">
        <f t="shared" si="0"/>
        <v>0</v>
      </c>
      <c r="I18" s="389">
        <v>0</v>
      </c>
      <c r="J18" s="33"/>
    </row>
    <row r="19" spans="2:10" ht="13.5" customHeight="1" thickBot="1">
      <c r="B19" s="230"/>
      <c r="C19" s="97" t="s">
        <v>676</v>
      </c>
      <c r="D19" s="100">
        <f aca="true" t="shared" si="1" ref="D19:I19">SUM(D8:D18)</f>
        <v>478678.45000000007</v>
      </c>
      <c r="E19" s="100">
        <f t="shared" si="1"/>
        <v>0</v>
      </c>
      <c r="F19" s="100">
        <f t="shared" si="1"/>
        <v>0</v>
      </c>
      <c r="G19" s="100">
        <f t="shared" si="1"/>
        <v>0</v>
      </c>
      <c r="H19" s="100">
        <f t="shared" si="1"/>
        <v>478678.45000000007</v>
      </c>
      <c r="I19" s="101">
        <f t="shared" si="1"/>
        <v>387023.32000000007</v>
      </c>
      <c r="J19" s="33"/>
    </row>
    <row r="20" spans="2:10" ht="13.5" customHeight="1" thickBot="1">
      <c r="B20" s="140" t="s">
        <v>673</v>
      </c>
      <c r="C20" s="97" t="s">
        <v>683</v>
      </c>
      <c r="D20" s="82" t="s">
        <v>1</v>
      </c>
      <c r="E20" s="241" t="s">
        <v>1</v>
      </c>
      <c r="F20" s="241" t="s">
        <v>1</v>
      </c>
      <c r="G20" s="241" t="s">
        <v>1</v>
      </c>
      <c r="H20" s="241" t="s">
        <v>1</v>
      </c>
      <c r="I20" s="83" t="s">
        <v>1</v>
      </c>
      <c r="J20" s="33"/>
    </row>
    <row r="21" spans="2:10" ht="13.5" customHeight="1">
      <c r="B21" s="232" t="s">
        <v>962</v>
      </c>
      <c r="C21" s="103" t="s">
        <v>23</v>
      </c>
      <c r="D21" s="85">
        <v>408870.44</v>
      </c>
      <c r="E21" s="85"/>
      <c r="F21" s="85"/>
      <c r="G21" s="85"/>
      <c r="H21" s="205">
        <f>SUM(D21:G21)</f>
        <v>408870.44</v>
      </c>
      <c r="I21" s="86">
        <v>321617.85</v>
      </c>
      <c r="J21" s="33"/>
    </row>
    <row r="22" spans="2:10" ht="13.5" customHeight="1">
      <c r="B22" s="243" t="s">
        <v>963</v>
      </c>
      <c r="C22" s="91" t="s">
        <v>24</v>
      </c>
      <c r="D22" s="85">
        <v>115147.11</v>
      </c>
      <c r="E22" s="85"/>
      <c r="F22" s="85"/>
      <c r="G22" s="85"/>
      <c r="H22" s="205">
        <f aca="true" t="shared" si="2" ref="H22:H35">SUM(D22:G22)</f>
        <v>115147.11</v>
      </c>
      <c r="I22" s="86">
        <v>77905.21</v>
      </c>
      <c r="J22" s="33"/>
    </row>
    <row r="23" spans="2:10" ht="13.5" customHeight="1">
      <c r="B23" s="243" t="s">
        <v>964</v>
      </c>
      <c r="C23" s="91" t="s">
        <v>25</v>
      </c>
      <c r="D23" s="85">
        <v>9539.63</v>
      </c>
      <c r="E23" s="85"/>
      <c r="F23" s="85"/>
      <c r="G23" s="85"/>
      <c r="H23" s="205">
        <f t="shared" si="2"/>
        <v>9539.63</v>
      </c>
      <c r="I23" s="86">
        <v>6479.21</v>
      </c>
      <c r="J23" s="33"/>
    </row>
    <row r="24" spans="2:10" ht="13.5" customHeight="1">
      <c r="B24" s="243" t="s">
        <v>965</v>
      </c>
      <c r="C24" s="91" t="s">
        <v>26</v>
      </c>
      <c r="D24" s="85">
        <v>1142.04</v>
      </c>
      <c r="E24" s="85"/>
      <c r="F24" s="85"/>
      <c r="G24" s="85"/>
      <c r="H24" s="205">
        <f t="shared" si="2"/>
        <v>1142.04</v>
      </c>
      <c r="I24" s="86">
        <v>1142.04</v>
      </c>
      <c r="J24" s="33"/>
    </row>
    <row r="25" spans="2:10" ht="13.5" customHeight="1">
      <c r="B25" s="243" t="s">
        <v>966</v>
      </c>
      <c r="C25" s="91" t="s">
        <v>27</v>
      </c>
      <c r="D25" s="85">
        <v>30961.26</v>
      </c>
      <c r="E25" s="85"/>
      <c r="F25" s="85"/>
      <c r="G25" s="85"/>
      <c r="H25" s="205">
        <f t="shared" si="2"/>
        <v>30961.26</v>
      </c>
      <c r="I25" s="86">
        <v>24342.62</v>
      </c>
      <c r="J25" s="33"/>
    </row>
    <row r="26" spans="2:10" ht="13.5" customHeight="1">
      <c r="B26" s="243" t="s">
        <v>922</v>
      </c>
      <c r="C26" s="91" t="s">
        <v>677</v>
      </c>
      <c r="D26" s="85">
        <v>0</v>
      </c>
      <c r="E26" s="85"/>
      <c r="F26" s="85"/>
      <c r="G26" s="85"/>
      <c r="H26" s="205">
        <f t="shared" si="2"/>
        <v>0</v>
      </c>
      <c r="I26" s="86">
        <v>0</v>
      </c>
      <c r="J26" s="33"/>
    </row>
    <row r="27" spans="2:10" ht="13.5" customHeight="1">
      <c r="B27" s="243" t="s">
        <v>922</v>
      </c>
      <c r="C27" s="91" t="s">
        <v>29</v>
      </c>
      <c r="D27" s="85">
        <v>0</v>
      </c>
      <c r="E27" s="85"/>
      <c r="F27" s="85"/>
      <c r="G27" s="85"/>
      <c r="H27" s="205">
        <f t="shared" si="2"/>
        <v>0</v>
      </c>
      <c r="I27" s="86">
        <v>0</v>
      </c>
      <c r="J27" s="33"/>
    </row>
    <row r="28" spans="2:10" ht="13.5" customHeight="1">
      <c r="B28" s="243" t="s">
        <v>922</v>
      </c>
      <c r="C28" s="91" t="s">
        <v>31</v>
      </c>
      <c r="D28" s="85">
        <v>0</v>
      </c>
      <c r="E28" s="85"/>
      <c r="F28" s="85"/>
      <c r="G28" s="85"/>
      <c r="H28" s="205">
        <f t="shared" si="2"/>
        <v>0</v>
      </c>
      <c r="I28" s="86">
        <v>0</v>
      </c>
      <c r="J28" s="33"/>
    </row>
    <row r="29" spans="2:10" ht="13.5" customHeight="1">
      <c r="B29" s="243" t="s">
        <v>967</v>
      </c>
      <c r="C29" s="91" t="s">
        <v>32</v>
      </c>
      <c r="D29" s="85">
        <v>90</v>
      </c>
      <c r="E29" s="85"/>
      <c r="F29" s="85"/>
      <c r="G29" s="85"/>
      <c r="H29" s="205">
        <f t="shared" si="2"/>
        <v>90</v>
      </c>
      <c r="I29" s="86">
        <v>90</v>
      </c>
      <c r="J29" s="33"/>
    </row>
    <row r="30" spans="2:10" ht="13.5" customHeight="1">
      <c r="B30" s="243" t="s">
        <v>968</v>
      </c>
      <c r="C30" s="91" t="s">
        <v>101</v>
      </c>
      <c r="D30" s="85">
        <v>0</v>
      </c>
      <c r="E30" s="85"/>
      <c r="F30" s="85"/>
      <c r="G30" s="85"/>
      <c r="H30" s="205">
        <f t="shared" si="2"/>
        <v>0</v>
      </c>
      <c r="I30" s="86">
        <v>0</v>
      </c>
      <c r="J30" s="33"/>
    </row>
    <row r="31" spans="2:10" ht="13.5" customHeight="1">
      <c r="B31" s="244"/>
      <c r="C31" s="102"/>
      <c r="D31" s="85"/>
      <c r="E31" s="85"/>
      <c r="F31" s="85"/>
      <c r="G31" s="85"/>
      <c r="H31" s="205">
        <f t="shared" si="2"/>
        <v>0</v>
      </c>
      <c r="I31" s="86">
        <v>0</v>
      </c>
      <c r="J31" s="33"/>
    </row>
    <row r="32" spans="2:10" ht="13.5" customHeight="1">
      <c r="B32" s="244"/>
      <c r="C32" s="102"/>
      <c r="D32" s="85"/>
      <c r="E32" s="85"/>
      <c r="F32" s="85"/>
      <c r="G32" s="85"/>
      <c r="H32" s="205">
        <f t="shared" si="2"/>
        <v>0</v>
      </c>
      <c r="I32" s="86">
        <v>0</v>
      </c>
      <c r="J32" s="33"/>
    </row>
    <row r="33" spans="2:10" ht="13.5" customHeight="1">
      <c r="B33" s="244"/>
      <c r="C33" s="102"/>
      <c r="D33" s="85"/>
      <c r="E33" s="85"/>
      <c r="F33" s="85"/>
      <c r="G33" s="85"/>
      <c r="H33" s="205">
        <f t="shared" si="2"/>
        <v>0</v>
      </c>
      <c r="I33" s="86">
        <v>0</v>
      </c>
      <c r="J33" s="33"/>
    </row>
    <row r="34" spans="2:10" ht="13.5" customHeight="1">
      <c r="B34" s="244"/>
      <c r="C34" s="102"/>
      <c r="D34" s="85"/>
      <c r="E34" s="85"/>
      <c r="F34" s="85"/>
      <c r="G34" s="85"/>
      <c r="H34" s="205">
        <f t="shared" si="2"/>
        <v>0</v>
      </c>
      <c r="I34" s="86">
        <v>0</v>
      </c>
      <c r="J34" s="33"/>
    </row>
    <row r="35" spans="2:10" ht="13.5" customHeight="1" thickBot="1">
      <c r="B35" s="234"/>
      <c r="C35" s="245"/>
      <c r="D35" s="85"/>
      <c r="E35" s="85"/>
      <c r="F35" s="85"/>
      <c r="G35" s="85"/>
      <c r="H35" s="228">
        <f t="shared" si="2"/>
        <v>0</v>
      </c>
      <c r="I35" s="86">
        <v>0</v>
      </c>
      <c r="J35" s="33"/>
    </row>
    <row r="36" spans="2:10" ht="13.5" customHeight="1" thickBot="1">
      <c r="B36" s="230"/>
      <c r="C36" s="97" t="s">
        <v>676</v>
      </c>
      <c r="D36" s="100">
        <f aca="true" t="shared" si="3" ref="D36:I36">SUM(D21:D35)</f>
        <v>565750.48</v>
      </c>
      <c r="E36" s="100">
        <f t="shared" si="3"/>
        <v>0</v>
      </c>
      <c r="F36" s="100">
        <f t="shared" si="3"/>
        <v>0</v>
      </c>
      <c r="G36" s="100">
        <f t="shared" si="3"/>
        <v>0</v>
      </c>
      <c r="H36" s="100">
        <f t="shared" si="3"/>
        <v>565750.48</v>
      </c>
      <c r="I36" s="101">
        <f t="shared" si="3"/>
        <v>431576.93</v>
      </c>
      <c r="J36" s="33"/>
    </row>
    <row r="37" spans="2:10" ht="13.5" customHeight="1" thickBot="1">
      <c r="B37" s="140" t="s">
        <v>673</v>
      </c>
      <c r="C37" s="97" t="s">
        <v>685</v>
      </c>
      <c r="D37" s="82" t="s">
        <v>1</v>
      </c>
      <c r="E37" s="82" t="s">
        <v>1</v>
      </c>
      <c r="F37" s="82" t="s">
        <v>1</v>
      </c>
      <c r="G37" s="82" t="s">
        <v>1</v>
      </c>
      <c r="H37" s="82" t="s">
        <v>1</v>
      </c>
      <c r="I37" s="242" t="s">
        <v>1</v>
      </c>
      <c r="J37" s="33"/>
    </row>
    <row r="38" spans="2:10" ht="13.5" customHeight="1">
      <c r="B38" s="232"/>
      <c r="C38" s="103" t="s">
        <v>23</v>
      </c>
      <c r="D38" s="85"/>
      <c r="E38" s="85"/>
      <c r="F38" s="85"/>
      <c r="G38" s="85"/>
      <c r="H38" s="206">
        <f>SUM(D38:G38)</f>
        <v>0</v>
      </c>
      <c r="I38" s="86"/>
      <c r="J38" s="33"/>
    </row>
    <row r="39" spans="2:10" ht="13.5" customHeight="1">
      <c r="B39" s="243"/>
      <c r="C39" s="91" t="s">
        <v>24</v>
      </c>
      <c r="D39" s="85"/>
      <c r="E39" s="85"/>
      <c r="F39" s="85"/>
      <c r="G39" s="85"/>
      <c r="H39" s="205">
        <f aca="true" t="shared" si="4" ref="H39:H46">SUM(D39:G39)</f>
        <v>0</v>
      </c>
      <c r="I39" s="86"/>
      <c r="J39" s="33"/>
    </row>
    <row r="40" spans="2:10" ht="13.5" customHeight="1">
      <c r="B40" s="243"/>
      <c r="C40" s="91" t="s">
        <v>25</v>
      </c>
      <c r="D40" s="85"/>
      <c r="E40" s="85"/>
      <c r="F40" s="85"/>
      <c r="G40" s="85"/>
      <c r="H40" s="205">
        <f t="shared" si="4"/>
        <v>0</v>
      </c>
      <c r="I40" s="86"/>
      <c r="J40" s="33"/>
    </row>
    <row r="41" spans="2:10" ht="13.5" customHeight="1">
      <c r="B41" s="243"/>
      <c r="C41" s="91" t="s">
        <v>26</v>
      </c>
      <c r="D41" s="85"/>
      <c r="E41" s="85"/>
      <c r="F41" s="85"/>
      <c r="G41" s="85"/>
      <c r="H41" s="205">
        <f>SUM(D41:G41)</f>
        <v>0</v>
      </c>
      <c r="I41" s="86"/>
      <c r="J41" s="33"/>
    </row>
    <row r="42" spans="2:10" ht="13.5" customHeight="1">
      <c r="B42" s="243"/>
      <c r="C42" s="91" t="s">
        <v>27</v>
      </c>
      <c r="D42" s="85"/>
      <c r="E42" s="85"/>
      <c r="F42" s="85"/>
      <c r="G42" s="85"/>
      <c r="H42" s="205">
        <f>SUM(D42:G42)</f>
        <v>0</v>
      </c>
      <c r="I42" s="86"/>
      <c r="J42" s="33"/>
    </row>
    <row r="43" spans="2:10" ht="13.5" customHeight="1">
      <c r="B43" s="243"/>
      <c r="C43" s="91" t="s">
        <v>678</v>
      </c>
      <c r="D43" s="85"/>
      <c r="E43" s="85"/>
      <c r="F43" s="85"/>
      <c r="G43" s="85"/>
      <c r="H43" s="205">
        <f>SUM(D43:G43)</f>
        <v>0</v>
      </c>
      <c r="I43" s="86"/>
      <c r="J43" s="33"/>
    </row>
    <row r="44" spans="2:10" ht="13.5" customHeight="1">
      <c r="B44" s="244"/>
      <c r="C44" s="102"/>
      <c r="D44" s="85"/>
      <c r="E44" s="85"/>
      <c r="F44" s="85"/>
      <c r="G44" s="85"/>
      <c r="H44" s="205">
        <f>SUM(D44:G44)</f>
        <v>0</v>
      </c>
      <c r="I44" s="86"/>
      <c r="J44" s="33"/>
    </row>
    <row r="45" spans="2:10" ht="13.5" customHeight="1">
      <c r="B45" s="244"/>
      <c r="C45" s="102"/>
      <c r="D45" s="85"/>
      <c r="E45" s="85"/>
      <c r="F45" s="85"/>
      <c r="G45" s="85"/>
      <c r="H45" s="205">
        <f t="shared" si="4"/>
        <v>0</v>
      </c>
      <c r="I45" s="86"/>
      <c r="J45" s="33"/>
    </row>
    <row r="46" spans="2:10" ht="13.5" customHeight="1" thickBot="1">
      <c r="B46" s="234"/>
      <c r="C46" s="245"/>
      <c r="D46" s="85"/>
      <c r="E46" s="85"/>
      <c r="F46" s="85"/>
      <c r="G46" s="85"/>
      <c r="H46" s="228">
        <f t="shared" si="4"/>
        <v>0</v>
      </c>
      <c r="I46" s="86"/>
      <c r="J46" s="33"/>
    </row>
    <row r="47" spans="2:10" ht="13.5" customHeight="1" thickBot="1">
      <c r="B47" s="246"/>
      <c r="C47" s="247" t="s">
        <v>676</v>
      </c>
      <c r="D47" s="227">
        <f aca="true" t="shared" si="5" ref="D47:I47">SUM(D38:D46)</f>
        <v>0</v>
      </c>
      <c r="E47" s="227">
        <f t="shared" si="5"/>
        <v>0</v>
      </c>
      <c r="F47" s="227">
        <f t="shared" si="5"/>
        <v>0</v>
      </c>
      <c r="G47" s="227">
        <f t="shared" si="5"/>
        <v>0</v>
      </c>
      <c r="H47" s="227">
        <f t="shared" si="5"/>
        <v>0</v>
      </c>
      <c r="I47" s="114">
        <f t="shared" si="5"/>
        <v>0</v>
      </c>
      <c r="J47" s="33"/>
    </row>
    <row r="48" spans="2:10" ht="21.75" customHeight="1" thickBot="1">
      <c r="B48" s="473" t="s">
        <v>686</v>
      </c>
      <c r="C48" s="474"/>
      <c r="D48" s="100">
        <f aca="true" t="shared" si="6" ref="D48:I48">D19+D36+D47</f>
        <v>1044428.93</v>
      </c>
      <c r="E48" s="100">
        <f t="shared" si="6"/>
        <v>0</v>
      </c>
      <c r="F48" s="100">
        <f t="shared" si="6"/>
        <v>0</v>
      </c>
      <c r="G48" s="100">
        <f t="shared" si="6"/>
        <v>0</v>
      </c>
      <c r="H48" s="100">
        <f t="shared" si="6"/>
        <v>1044428.93</v>
      </c>
      <c r="I48" s="101">
        <f t="shared" si="6"/>
        <v>818600.25</v>
      </c>
      <c r="J48" s="33"/>
    </row>
    <row r="49" spans="2:10" ht="17.25" customHeight="1">
      <c r="B49" s="93" t="s">
        <v>896</v>
      </c>
      <c r="C49" s="94"/>
      <c r="D49" s="85"/>
      <c r="E49" s="85"/>
      <c r="F49" s="85"/>
      <c r="G49" s="85"/>
      <c r="H49" s="206">
        <f>SUM(D49:G49)</f>
        <v>0</v>
      </c>
      <c r="I49" s="387"/>
      <c r="J49" s="33"/>
    </row>
    <row r="50" spans="2:10" ht="17.25" customHeight="1">
      <c r="B50" s="95" t="s">
        <v>897</v>
      </c>
      <c r="C50" s="96"/>
      <c r="D50" s="85">
        <v>0</v>
      </c>
      <c r="E50" s="85"/>
      <c r="F50" s="85"/>
      <c r="G50" s="85"/>
      <c r="H50" s="205">
        <f>SUM(D50:G50)</f>
        <v>0</v>
      </c>
      <c r="I50" s="387"/>
      <c r="J50" s="33"/>
    </row>
    <row r="51" spans="2:10" ht="17.25" customHeight="1" thickBot="1">
      <c r="B51" s="95" t="s">
        <v>898</v>
      </c>
      <c r="C51" s="96"/>
      <c r="D51" s="85">
        <v>0</v>
      </c>
      <c r="E51" s="85"/>
      <c r="F51" s="85"/>
      <c r="G51" s="85"/>
      <c r="H51" s="205">
        <f>SUM(D51:G51)</f>
        <v>0</v>
      </c>
      <c r="I51" s="387"/>
      <c r="J51" s="33"/>
    </row>
    <row r="52" spans="2:10" ht="21.75" customHeight="1" thickBot="1">
      <c r="B52" s="407" t="s">
        <v>679</v>
      </c>
      <c r="C52" s="400"/>
      <c r="D52" s="104">
        <f aca="true" t="shared" si="7" ref="D52:I52">D48-D49-D50-D51</f>
        <v>1044428.93</v>
      </c>
      <c r="E52" s="104">
        <f t="shared" si="7"/>
        <v>0</v>
      </c>
      <c r="F52" s="104">
        <f t="shared" si="7"/>
        <v>0</v>
      </c>
      <c r="G52" s="104">
        <f t="shared" si="7"/>
        <v>0</v>
      </c>
      <c r="H52" s="104">
        <f t="shared" si="7"/>
        <v>1044428.93</v>
      </c>
      <c r="I52" s="105">
        <f t="shared" si="7"/>
        <v>818600.25</v>
      </c>
      <c r="J52" s="33"/>
    </row>
    <row r="53" spans="2:10" ht="9.75" customHeight="1">
      <c r="B53" s="106"/>
      <c r="C53" s="107"/>
      <c r="D53" s="154"/>
      <c r="E53" s="154"/>
      <c r="F53" s="154"/>
      <c r="G53" s="154"/>
      <c r="H53" s="154"/>
      <c r="I53" s="154"/>
      <c r="J53" s="33"/>
    </row>
    <row r="54" spans="2:10" ht="9.75" customHeight="1">
      <c r="B54" s="106"/>
      <c r="C54" s="107"/>
      <c r="D54" s="154"/>
      <c r="E54" s="154"/>
      <c r="F54" s="154"/>
      <c r="G54" s="154"/>
      <c r="H54" s="154"/>
      <c r="I54" s="154"/>
      <c r="J54" s="33"/>
    </row>
  </sheetData>
  <sheetProtection password="DCD0" sheet="1" objects="1" scenarios="1"/>
  <mergeCells count="10">
    <mergeCell ref="B4:I4"/>
    <mergeCell ref="B48:C48"/>
    <mergeCell ref="B52:C52"/>
    <mergeCell ref="D5:D6"/>
    <mergeCell ref="G5:G6"/>
    <mergeCell ref="H5:H6"/>
    <mergeCell ref="I5:I6"/>
    <mergeCell ref="B5:C6"/>
    <mergeCell ref="E5:E6"/>
    <mergeCell ref="F5:F6"/>
  </mergeCells>
  <printOptions horizontalCentered="1"/>
  <pageMargins left="0.49" right="0.1968503937007874" top="0.62" bottom="0.3937007874015748" header="0.25" footer="0.1968503937007874"/>
  <pageSetup horizontalDpi="300" verticalDpi="300" orientation="landscape" paperSize="9" scale="68" r:id="rId2"/>
  <headerFooter alignWithMargins="0">
    <oddHeader>&amp;C&amp;8
    &amp;R
&amp;"Times New Roman,Normal"QUADRO 04
&amp;"Arial,Normal"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Planae2001</dc:title>
  <dc:subject/>
  <dc:creator>T.C.E.S.P - Comissão do Ensino</dc:creator>
  <cp:keywords/>
  <dc:description>Informações declaradas trimestralmente pelas Prefeituras Municipais, de inteira responsabilidade do Chefe do Poder Executivo.</dc:description>
  <cp:lastModifiedBy>Prefeitura do Municipio de Itatiba</cp:lastModifiedBy>
  <cp:lastPrinted>2001-05-30T19:12:52Z</cp:lastPrinted>
  <dcterms:created xsi:type="dcterms:W3CDTF">1998-07-09T01:24:03Z</dcterms:created>
  <dcterms:modified xsi:type="dcterms:W3CDTF">2001-06-04T10:23:08Z</dcterms:modified>
  <cp:category/>
  <cp:version/>
  <cp:contentType/>
  <cp:contentStatus/>
</cp:coreProperties>
</file>